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3715" windowHeight="9735"/>
  </bookViews>
  <sheets>
    <sheet name="기숙사비" sheetId="1" r:id="rId1"/>
    <sheet name="공제내역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8" i="1" l="1"/>
  <c r="B22" i="1"/>
  <c r="B16" i="1"/>
  <c r="I17" i="1"/>
  <c r="I18" i="1"/>
  <c r="I20" i="1"/>
  <c r="I21" i="1"/>
  <c r="B15" i="1"/>
  <c r="B19" i="1" l="1"/>
  <c r="B25" i="1"/>
  <c r="I19" i="1" l="1"/>
  <c r="B38" i="1" l="1"/>
  <c r="F31" i="1" s="1"/>
  <c r="D8" i="1" l="1"/>
  <c r="F8" i="1"/>
  <c r="E49" i="2" l="1"/>
  <c r="E35" i="2"/>
  <c r="D51" i="2"/>
  <c r="D49" i="2"/>
  <c r="D35" i="2"/>
  <c r="C49" i="2"/>
  <c r="C35" i="2"/>
  <c r="B49" i="2"/>
  <c r="B35" i="2"/>
  <c r="B45" i="2" l="1"/>
  <c r="B31" i="2"/>
  <c r="C103" i="2" l="1"/>
  <c r="D103" i="2"/>
  <c r="E103" i="2"/>
  <c r="F103" i="2"/>
  <c r="G103" i="2"/>
  <c r="H103" i="2"/>
  <c r="I103" i="2"/>
  <c r="J103" i="2"/>
  <c r="K103" i="2"/>
  <c r="K110" i="2" s="1"/>
  <c r="K111" i="2" s="1"/>
  <c r="L103" i="2"/>
  <c r="L110" i="2" s="1"/>
  <c r="L111" i="2" s="1"/>
  <c r="M103" i="2"/>
  <c r="N103" i="2"/>
  <c r="C104" i="2"/>
  <c r="D104" i="2"/>
  <c r="E104" i="2"/>
  <c r="F104" i="2"/>
  <c r="F110" i="2" s="1"/>
  <c r="G104" i="2"/>
  <c r="H104" i="2"/>
  <c r="I104" i="2"/>
  <c r="J104" i="2"/>
  <c r="K104" i="2"/>
  <c r="L104" i="2"/>
  <c r="M104" i="2"/>
  <c r="N104" i="2"/>
  <c r="N110" i="2" s="1"/>
  <c r="N111" i="2" s="1"/>
  <c r="C105" i="2"/>
  <c r="D105" i="2"/>
  <c r="E105" i="2"/>
  <c r="F105" i="2"/>
  <c r="G105" i="2"/>
  <c r="H105" i="2"/>
  <c r="I105" i="2"/>
  <c r="J105" i="2"/>
  <c r="K105" i="2"/>
  <c r="L105" i="2"/>
  <c r="M105" i="2"/>
  <c r="N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B103" i="2"/>
  <c r="B104" i="2"/>
  <c r="B105" i="2"/>
  <c r="B106" i="2"/>
  <c r="B107" i="2"/>
  <c r="B108" i="2"/>
  <c r="O108" i="2" s="1"/>
  <c r="C101" i="2"/>
  <c r="D101" i="2"/>
  <c r="E101" i="2"/>
  <c r="F101" i="2"/>
  <c r="G101" i="2"/>
  <c r="G111" i="2" s="1"/>
  <c r="H101" i="2"/>
  <c r="I101" i="2"/>
  <c r="J101" i="2"/>
  <c r="K101" i="2"/>
  <c r="L101" i="2"/>
  <c r="M101" i="2"/>
  <c r="N101" i="2"/>
  <c r="B101" i="2"/>
  <c r="M110" i="2"/>
  <c r="M111" i="2" s="1"/>
  <c r="I110" i="2"/>
  <c r="H110" i="2"/>
  <c r="G110" i="2"/>
  <c r="O109" i="2"/>
  <c r="N97" i="2"/>
  <c r="K97" i="2"/>
  <c r="J97" i="2"/>
  <c r="I97" i="2"/>
  <c r="H97" i="2"/>
  <c r="G97" i="2"/>
  <c r="F97" i="2"/>
  <c r="N96" i="2"/>
  <c r="M96" i="2"/>
  <c r="M97" i="2" s="1"/>
  <c r="L96" i="2"/>
  <c r="L97" i="2" s="1"/>
  <c r="K96" i="2"/>
  <c r="J96" i="2"/>
  <c r="I96" i="2"/>
  <c r="H96" i="2"/>
  <c r="G96" i="2"/>
  <c r="F96" i="2"/>
  <c r="E96" i="2"/>
  <c r="E97" i="2" s="1"/>
  <c r="D96" i="2"/>
  <c r="D97" i="2" s="1"/>
  <c r="C96" i="2"/>
  <c r="C97" i="2" s="1"/>
  <c r="B96" i="2"/>
  <c r="B97" i="2" s="1"/>
  <c r="O95" i="2"/>
  <c r="O94" i="2"/>
  <c r="O93" i="2"/>
  <c r="O92" i="2"/>
  <c r="O91" i="2"/>
  <c r="O90" i="2"/>
  <c r="O89" i="2"/>
  <c r="O87" i="2"/>
  <c r="L83" i="2"/>
  <c r="K83" i="2"/>
  <c r="J83" i="2"/>
  <c r="I83" i="2"/>
  <c r="H83" i="2"/>
  <c r="N82" i="2"/>
  <c r="N83" i="2" s="1"/>
  <c r="M82" i="2"/>
  <c r="M83" i="2" s="1"/>
  <c r="L82" i="2"/>
  <c r="K82" i="2"/>
  <c r="J82" i="2"/>
  <c r="I82" i="2"/>
  <c r="H82" i="2"/>
  <c r="G82" i="2"/>
  <c r="G83" i="2" s="1"/>
  <c r="F82" i="2"/>
  <c r="F83" i="2" s="1"/>
  <c r="E82" i="2"/>
  <c r="E83" i="2" s="1"/>
  <c r="D82" i="2"/>
  <c r="D83" i="2" s="1"/>
  <c r="C82" i="2"/>
  <c r="C83" i="2" s="1"/>
  <c r="B82" i="2"/>
  <c r="B83" i="2" s="1"/>
  <c r="O81" i="2"/>
  <c r="O80" i="2"/>
  <c r="O79" i="2"/>
  <c r="O78" i="2"/>
  <c r="O77" i="2"/>
  <c r="O76" i="2"/>
  <c r="O75" i="2"/>
  <c r="O73" i="2"/>
  <c r="K69" i="2"/>
  <c r="J69" i="2"/>
  <c r="I69" i="2"/>
  <c r="H69" i="2"/>
  <c r="C69" i="2"/>
  <c r="N68" i="2"/>
  <c r="N69" i="2" s="1"/>
  <c r="M68" i="2"/>
  <c r="M69" i="2" s="1"/>
  <c r="L68" i="2"/>
  <c r="L69" i="2" s="1"/>
  <c r="K68" i="2"/>
  <c r="J68" i="2"/>
  <c r="I68" i="2"/>
  <c r="H68" i="2"/>
  <c r="G68" i="2"/>
  <c r="G69" i="2" s="1"/>
  <c r="F68" i="2"/>
  <c r="F69" i="2" s="1"/>
  <c r="E68" i="2"/>
  <c r="E69" i="2" s="1"/>
  <c r="D68" i="2"/>
  <c r="D69" i="2" s="1"/>
  <c r="C68" i="2"/>
  <c r="B68" i="2"/>
  <c r="B69" i="2" s="1"/>
  <c r="O67" i="2"/>
  <c r="O66" i="2"/>
  <c r="O65" i="2"/>
  <c r="O64" i="2"/>
  <c r="O63" i="2"/>
  <c r="O62" i="2"/>
  <c r="O61" i="2"/>
  <c r="O59" i="2"/>
  <c r="M55" i="2"/>
  <c r="L55" i="2"/>
  <c r="K55" i="2"/>
  <c r="J55" i="2"/>
  <c r="I55" i="2"/>
  <c r="H55" i="2"/>
  <c r="N54" i="2"/>
  <c r="N55" i="2" s="1"/>
  <c r="M54" i="2"/>
  <c r="L54" i="2"/>
  <c r="K54" i="2"/>
  <c r="J54" i="2"/>
  <c r="I54" i="2"/>
  <c r="H54" i="2"/>
  <c r="G54" i="2"/>
  <c r="G55" i="2" s="1"/>
  <c r="F54" i="2"/>
  <c r="F55" i="2" s="1"/>
  <c r="E54" i="2"/>
  <c r="E55" i="2" s="1"/>
  <c r="D54" i="2"/>
  <c r="D55" i="2" s="1"/>
  <c r="C54" i="2"/>
  <c r="C55" i="2" s="1"/>
  <c r="B54" i="2"/>
  <c r="B55" i="2" s="1"/>
  <c r="O53" i="2"/>
  <c r="O52" i="2"/>
  <c r="O51" i="2"/>
  <c r="O50" i="2"/>
  <c r="O49" i="2"/>
  <c r="O48" i="2"/>
  <c r="O47" i="2"/>
  <c r="O45" i="2"/>
  <c r="L41" i="2"/>
  <c r="K41" i="2"/>
  <c r="J41" i="2"/>
  <c r="I41" i="2"/>
  <c r="H41" i="2"/>
  <c r="G41" i="2"/>
  <c r="N40" i="2"/>
  <c r="N41" i="2" s="1"/>
  <c r="M40" i="2"/>
  <c r="M41" i="2" s="1"/>
  <c r="L40" i="2"/>
  <c r="K40" i="2"/>
  <c r="J40" i="2"/>
  <c r="I40" i="2"/>
  <c r="H40" i="2"/>
  <c r="G40" i="2"/>
  <c r="F40" i="2"/>
  <c r="F41" i="2" s="1"/>
  <c r="E40" i="2"/>
  <c r="E41" i="2" s="1"/>
  <c r="D40" i="2"/>
  <c r="D41" i="2" s="1"/>
  <c r="C40" i="2"/>
  <c r="C41" i="2" s="1"/>
  <c r="B40" i="2"/>
  <c r="B41" i="2" s="1"/>
  <c r="O39" i="2"/>
  <c r="O38" i="2"/>
  <c r="O37" i="2"/>
  <c r="O36" i="2"/>
  <c r="O35" i="2"/>
  <c r="O34" i="2"/>
  <c r="O33" i="2"/>
  <c r="O31" i="2"/>
  <c r="L27" i="2"/>
  <c r="K27" i="2"/>
  <c r="H27" i="2"/>
  <c r="G27" i="2"/>
  <c r="D27" i="2"/>
  <c r="N26" i="2"/>
  <c r="N27" i="2" s="1"/>
  <c r="M26" i="2"/>
  <c r="M27" i="2" s="1"/>
  <c r="L26" i="2"/>
  <c r="K26" i="2"/>
  <c r="J26" i="2"/>
  <c r="J27" i="2" s="1"/>
  <c r="I26" i="2"/>
  <c r="I27" i="2" s="1"/>
  <c r="H26" i="2"/>
  <c r="G26" i="2"/>
  <c r="F26" i="2"/>
  <c r="F27" i="2" s="1"/>
  <c r="E26" i="2"/>
  <c r="E27" i="2" s="1"/>
  <c r="D26" i="2"/>
  <c r="C26" i="2"/>
  <c r="C27" i="2" s="1"/>
  <c r="B26" i="2"/>
  <c r="B27" i="2" s="1"/>
  <c r="O25" i="2"/>
  <c r="O24" i="2"/>
  <c r="O23" i="2"/>
  <c r="O22" i="2"/>
  <c r="O21" i="2"/>
  <c r="O20" i="2"/>
  <c r="O19" i="2"/>
  <c r="O17" i="2"/>
  <c r="D13" i="2"/>
  <c r="E13" i="2"/>
  <c r="F13" i="2"/>
  <c r="G13" i="2"/>
  <c r="H13" i="2"/>
  <c r="I13" i="2"/>
  <c r="J13" i="2"/>
  <c r="K13" i="2"/>
  <c r="L13" i="2"/>
  <c r="M13" i="2"/>
  <c r="N13" i="2"/>
  <c r="C12" i="2"/>
  <c r="C13" i="2" s="1"/>
  <c r="D12" i="2"/>
  <c r="E12" i="2"/>
  <c r="F12" i="2"/>
  <c r="G12" i="2"/>
  <c r="H12" i="2"/>
  <c r="I12" i="2"/>
  <c r="J12" i="2"/>
  <c r="K12" i="2"/>
  <c r="L12" i="2"/>
  <c r="M12" i="2"/>
  <c r="N12" i="2"/>
  <c r="O6" i="2"/>
  <c r="O7" i="2"/>
  <c r="O8" i="2"/>
  <c r="O9" i="2"/>
  <c r="O10" i="2"/>
  <c r="O11" i="2"/>
  <c r="O5" i="2"/>
  <c r="O3" i="2"/>
  <c r="B13" i="2"/>
  <c r="B12" i="2"/>
  <c r="E10" i="1"/>
  <c r="C10" i="1"/>
  <c r="B10" i="1"/>
  <c r="I9" i="1"/>
  <c r="J9" i="1" s="1"/>
  <c r="F9" i="1"/>
  <c r="D9" i="1"/>
  <c r="F7" i="1"/>
  <c r="D7" i="1"/>
  <c r="F6" i="1"/>
  <c r="D6" i="1"/>
  <c r="I5" i="1"/>
  <c r="J5" i="1" s="1"/>
  <c r="F5" i="1"/>
  <c r="D5" i="1"/>
  <c r="F111" i="2" l="1"/>
  <c r="E110" i="2"/>
  <c r="E111" i="2" s="1"/>
  <c r="O104" i="2"/>
  <c r="B110" i="2"/>
  <c r="B111" i="2" s="1"/>
  <c r="O105" i="2"/>
  <c r="D110" i="2"/>
  <c r="D111" i="2" s="1"/>
  <c r="C110" i="2"/>
  <c r="C111" i="2" s="1"/>
  <c r="O103" i="2"/>
  <c r="I26" i="1"/>
  <c r="H6" i="1" s="1"/>
  <c r="I111" i="2"/>
  <c r="J110" i="2"/>
  <c r="H111" i="2"/>
  <c r="O107" i="2"/>
  <c r="O106" i="2"/>
  <c r="O101" i="2"/>
  <c r="O12" i="2"/>
  <c r="O13" i="2"/>
  <c r="O97" i="2"/>
  <c r="O96" i="2"/>
  <c r="O83" i="2"/>
  <c r="O82" i="2"/>
  <c r="O69" i="2"/>
  <c r="O68" i="2"/>
  <c r="O55" i="2"/>
  <c r="O54" i="2"/>
  <c r="O41" i="2"/>
  <c r="O40" i="2"/>
  <c r="O27" i="2"/>
  <c r="O26" i="2"/>
  <c r="K5" i="1"/>
  <c r="D10" i="1"/>
  <c r="K9" i="1"/>
  <c r="F10" i="1"/>
  <c r="B18" i="1" l="1"/>
  <c r="H10" i="1"/>
  <c r="D20" i="1" s="1"/>
  <c r="I6" i="1"/>
  <c r="O110" i="2"/>
  <c r="J111" i="2"/>
  <c r="O111" i="2" s="1"/>
  <c r="J6" i="1" l="1"/>
  <c r="K6" i="1"/>
  <c r="I8" i="1"/>
  <c r="J8" i="1" s="1"/>
  <c r="K26" i="1"/>
  <c r="L26" i="1" s="1"/>
  <c r="B26" i="1"/>
  <c r="E20" i="1" s="1"/>
  <c r="I7" i="1"/>
  <c r="J7" i="1" s="1"/>
  <c r="G10" i="1" l="1"/>
  <c r="P101" i="2" s="1"/>
  <c r="Q101" i="2" s="1"/>
  <c r="K8" i="1"/>
  <c r="J10" i="1"/>
  <c r="I10" i="1"/>
  <c r="K7" i="1"/>
  <c r="K10" i="1" l="1"/>
  <c r="F30" i="1" s="1"/>
  <c r="F32" i="1" s="1"/>
</calcChain>
</file>

<file path=xl/sharedStrings.xml><?xml version="1.0" encoding="utf-8"?>
<sst xmlns="http://schemas.openxmlformats.org/spreadsheetml/2006/main" count="246" uniqueCount="86">
  <si>
    <t>구분</t>
    <phoneticPr fontId="1" type="noConversion"/>
  </si>
  <si>
    <t>비고</t>
    <phoneticPr fontId="1" type="noConversion"/>
  </si>
  <si>
    <t>합계</t>
    <phoneticPr fontId="1" type="noConversion"/>
  </si>
  <si>
    <t>8월</t>
  </si>
  <si>
    <t>9월</t>
  </si>
  <si>
    <t>10월</t>
  </si>
  <si>
    <t>11월</t>
  </si>
  <si>
    <t>12월</t>
  </si>
  <si>
    <t>1월</t>
  </si>
  <si>
    <t>2월</t>
  </si>
  <si>
    <t>금액</t>
    <phoneticPr fontId="1" type="noConversion"/>
  </si>
  <si>
    <t>*보험부담금내역</t>
    <phoneticPr fontId="1" type="noConversion"/>
  </si>
  <si>
    <t>보험부담금</t>
    <phoneticPr fontId="1" type="noConversion"/>
  </si>
  <si>
    <t>구분</t>
    <phoneticPr fontId="1" type="noConversion"/>
  </si>
  <si>
    <t>수입</t>
    <phoneticPr fontId="1" type="noConversion"/>
  </si>
  <si>
    <t>지출</t>
    <phoneticPr fontId="1" type="noConversion"/>
  </si>
  <si>
    <t>잔액(징수)</t>
    <phoneticPr fontId="1" type="noConversion"/>
  </si>
  <si>
    <t>잔액(수납)</t>
    <phoneticPr fontId="1" type="noConversion"/>
  </si>
  <si>
    <t>비고</t>
    <phoneticPr fontId="1" type="noConversion"/>
  </si>
  <si>
    <t>징수결의액</t>
    <phoneticPr fontId="1" type="noConversion"/>
  </si>
  <si>
    <t>수납액</t>
    <phoneticPr fontId="1" type="noConversion"/>
  </si>
  <si>
    <t>미납액</t>
    <phoneticPr fontId="1" type="noConversion"/>
  </si>
  <si>
    <t>전년도이월</t>
    <phoneticPr fontId="1" type="noConversion"/>
  </si>
  <si>
    <t>총수납액</t>
    <phoneticPr fontId="1" type="noConversion"/>
  </si>
  <si>
    <t>운영비</t>
    <phoneticPr fontId="1" type="noConversion"/>
  </si>
  <si>
    <t>합계</t>
    <phoneticPr fontId="1" type="noConversion"/>
  </si>
  <si>
    <t>1학기</t>
    <phoneticPr fontId="1" type="noConversion"/>
  </si>
  <si>
    <t>운영비내역</t>
    <phoneticPr fontId="1" type="noConversion"/>
  </si>
  <si>
    <t>내역</t>
    <phoneticPr fontId="1" type="noConversion"/>
  </si>
  <si>
    <t>금액</t>
    <phoneticPr fontId="1" type="noConversion"/>
  </si>
  <si>
    <t>비고</t>
    <phoneticPr fontId="1" type="noConversion"/>
  </si>
  <si>
    <t>국민연금</t>
    <phoneticPr fontId="1" type="noConversion"/>
  </si>
  <si>
    <t>건강보험</t>
    <phoneticPr fontId="1" type="noConversion"/>
  </si>
  <si>
    <t>노인장기</t>
    <phoneticPr fontId="1" type="noConversion"/>
  </si>
  <si>
    <t>산업재해</t>
    <phoneticPr fontId="1" type="noConversion"/>
  </si>
  <si>
    <t>고용보험</t>
    <phoneticPr fontId="1" type="noConversion"/>
  </si>
  <si>
    <t>3월</t>
  </si>
  <si>
    <t>3월</t>
    <phoneticPr fontId="1" type="noConversion"/>
  </si>
  <si>
    <t>4월</t>
    <phoneticPr fontId="1" type="noConversion"/>
  </si>
  <si>
    <t>5월</t>
  </si>
  <si>
    <t>6월</t>
  </si>
  <si>
    <t>7월</t>
  </si>
  <si>
    <t>월</t>
    <phoneticPr fontId="1" type="noConversion"/>
  </si>
  <si>
    <t>소득세</t>
    <phoneticPr fontId="1" type="noConversion"/>
  </si>
  <si>
    <t>주민세</t>
    <phoneticPr fontId="1" type="noConversion"/>
  </si>
  <si>
    <t>건강보험</t>
    <phoneticPr fontId="1" type="noConversion"/>
  </si>
  <si>
    <t>국민연금</t>
    <phoneticPr fontId="1" type="noConversion"/>
  </si>
  <si>
    <t>고용보험</t>
    <phoneticPr fontId="1" type="noConversion"/>
  </si>
  <si>
    <t>수령액</t>
    <phoneticPr fontId="1" type="noConversion"/>
  </si>
  <si>
    <t>합계</t>
    <phoneticPr fontId="1" type="noConversion"/>
  </si>
  <si>
    <t>식대</t>
    <phoneticPr fontId="1" type="noConversion"/>
  </si>
  <si>
    <t>입사비</t>
    <phoneticPr fontId="1" type="noConversion"/>
  </si>
  <si>
    <t>여름방학</t>
    <phoneticPr fontId="1" type="noConversion"/>
  </si>
  <si>
    <t>2학기</t>
    <phoneticPr fontId="1" type="noConversion"/>
  </si>
  <si>
    <t>인건비</t>
    <phoneticPr fontId="1" type="noConversion"/>
  </si>
  <si>
    <t>도시가스</t>
    <phoneticPr fontId="1" type="noConversion"/>
  </si>
  <si>
    <t>비품수선</t>
    <phoneticPr fontId="1" type="noConversion"/>
  </si>
  <si>
    <t>물품</t>
    <phoneticPr fontId="1" type="noConversion"/>
  </si>
  <si>
    <t>차갑숙</t>
    <phoneticPr fontId="1" type="noConversion"/>
  </si>
  <si>
    <t>정상현</t>
    <phoneticPr fontId="1" type="noConversion"/>
  </si>
  <si>
    <t>장수진</t>
    <phoneticPr fontId="1" type="noConversion"/>
  </si>
  <si>
    <t>안현미</t>
    <phoneticPr fontId="1" type="noConversion"/>
  </si>
  <si>
    <t>인건비</t>
    <phoneticPr fontId="1" type="noConversion"/>
  </si>
  <si>
    <t>인건비</t>
    <phoneticPr fontId="1" type="noConversion"/>
  </si>
  <si>
    <t>상하수도요금</t>
    <phoneticPr fontId="1" type="noConversion"/>
  </si>
  <si>
    <t>전기요금</t>
    <phoneticPr fontId="1" type="noConversion"/>
  </si>
  <si>
    <t>청소용품(쓰레기봉투)</t>
    <phoneticPr fontId="1" type="noConversion"/>
  </si>
  <si>
    <t>2월지출예정액</t>
    <phoneticPr fontId="1" type="noConversion"/>
  </si>
  <si>
    <t>상하수도요금</t>
    <phoneticPr fontId="1" type="noConversion"/>
  </si>
  <si>
    <t>청소용역인건비</t>
    <phoneticPr fontId="1" type="noConversion"/>
  </si>
  <si>
    <t>사감인건비</t>
    <phoneticPr fontId="1" type="noConversion"/>
  </si>
  <si>
    <t>청소용역인건비</t>
    <phoneticPr fontId="1" type="noConversion"/>
  </si>
  <si>
    <t>보험부담금</t>
    <phoneticPr fontId="1" type="noConversion"/>
  </si>
  <si>
    <t>도시가스요금</t>
    <phoneticPr fontId="1" type="noConversion"/>
  </si>
  <si>
    <t>퇴직금</t>
    <phoneticPr fontId="1" type="noConversion"/>
  </si>
  <si>
    <t>현재잔액</t>
    <phoneticPr fontId="1" type="noConversion"/>
  </si>
  <si>
    <t>2월지출예정액</t>
    <phoneticPr fontId="1" type="noConversion"/>
  </si>
  <si>
    <t>잔액예정</t>
    <phoneticPr fontId="1" type="noConversion"/>
  </si>
  <si>
    <t>데스크탑</t>
    <phoneticPr fontId="1" type="noConversion"/>
  </si>
  <si>
    <t>간식</t>
    <phoneticPr fontId="1" type="noConversion"/>
  </si>
  <si>
    <t>시설비</t>
    <phoneticPr fontId="1" type="noConversion"/>
  </si>
  <si>
    <t>CCTV사용료</t>
    <phoneticPr fontId="1" type="noConversion"/>
  </si>
  <si>
    <t>소모품</t>
    <phoneticPr fontId="1" type="noConversion"/>
  </si>
  <si>
    <t>2015학년도 기숙사비 정산</t>
    <phoneticPr fontId="1" type="noConversion"/>
  </si>
  <si>
    <t>고보조금</t>
    <phoneticPr fontId="1" type="noConversion"/>
  </si>
  <si>
    <t>(기준일 :2016-02-29)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</si>
</sst>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3" fontId="0" fillId="0" borderId="0" xfId="0" applyNumberFormat="1">
      <alignment vertical="center"/>
    </xf>
    <xf numFmtId="3" fontId="0" fillId="0" borderId="1" xfId="0" applyNumberFormat="1" applyBorder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3" fontId="0" fillId="0" borderId="0" xfId="0" applyNumberFormat="1" applyAlignment="1">
      <alignment vertical="center" shrinkToFit="1"/>
    </xf>
    <xf numFmtId="3" fontId="0" fillId="0" borderId="1" xfId="0" applyNumberFormat="1" applyBorder="1" applyAlignment="1">
      <alignment vertical="center" shrinkToFit="1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0"/>
  <sheetViews>
    <sheetView tabSelected="1" workbookViewId="0">
      <selection activeCell="G15" sqref="G15"/>
    </sheetView>
  </sheetViews>
  <sheetFormatPr defaultRowHeight="16.5" x14ac:dyDescent="0.3"/>
  <cols>
    <col min="1" max="2" width="12.125" style="1" customWidth="1"/>
    <col min="3" max="3" width="11.375" style="1" bestFit="1" customWidth="1"/>
    <col min="4" max="4" width="10.375" style="1" customWidth="1"/>
    <col min="5" max="6" width="11.75" style="1" customWidth="1"/>
    <col min="7" max="7" width="10.875" style="1" customWidth="1"/>
    <col min="8" max="8" width="10.75" style="1" customWidth="1"/>
    <col min="9" max="9" width="11.625" style="1" customWidth="1"/>
    <col min="10" max="10" width="12.125" style="1" customWidth="1"/>
    <col min="11" max="11" width="10.875" style="1" customWidth="1"/>
    <col min="12" max="12" width="10.5" style="1" customWidth="1"/>
    <col min="13" max="13" width="11" style="1" customWidth="1"/>
    <col min="14" max="14" width="10.875" style="1" customWidth="1"/>
    <col min="15" max="15" width="11.875" style="1" customWidth="1"/>
    <col min="16" max="16384" width="9" style="1"/>
  </cols>
  <sheetData>
    <row r="2" spans="1:12" x14ac:dyDescent="0.3">
      <c r="A2" s="1" t="s">
        <v>83</v>
      </c>
      <c r="K2" s="1" t="s">
        <v>85</v>
      </c>
    </row>
    <row r="3" spans="1:12" x14ac:dyDescent="0.3">
      <c r="A3" s="8" t="s">
        <v>13</v>
      </c>
      <c r="B3" s="8" t="s">
        <v>14</v>
      </c>
      <c r="C3" s="8"/>
      <c r="D3" s="8"/>
      <c r="E3" s="8"/>
      <c r="F3" s="8"/>
      <c r="G3" s="8" t="s">
        <v>15</v>
      </c>
      <c r="H3" s="8"/>
      <c r="I3" s="8"/>
      <c r="J3" s="8" t="s">
        <v>16</v>
      </c>
      <c r="K3" s="8" t="s">
        <v>17</v>
      </c>
      <c r="L3" s="8" t="s">
        <v>18</v>
      </c>
    </row>
    <row r="4" spans="1:12" x14ac:dyDescent="0.3">
      <c r="A4" s="8"/>
      <c r="B4" s="3" t="s">
        <v>19</v>
      </c>
      <c r="C4" s="3" t="s">
        <v>20</v>
      </c>
      <c r="D4" s="3" t="s">
        <v>21</v>
      </c>
      <c r="E4" s="3" t="s">
        <v>22</v>
      </c>
      <c r="F4" s="3" t="s">
        <v>23</v>
      </c>
      <c r="G4" s="3" t="s">
        <v>54</v>
      </c>
      <c r="H4" s="3" t="s">
        <v>24</v>
      </c>
      <c r="I4" s="3" t="s">
        <v>25</v>
      </c>
      <c r="J4" s="8"/>
      <c r="K4" s="8"/>
      <c r="L4" s="8"/>
    </row>
    <row r="5" spans="1:12" x14ac:dyDescent="0.3">
      <c r="A5" s="2" t="s">
        <v>51</v>
      </c>
      <c r="B5" s="2">
        <v>1000000</v>
      </c>
      <c r="C5" s="2">
        <v>1000000</v>
      </c>
      <c r="D5" s="2">
        <f>B5-C5</f>
        <v>0</v>
      </c>
      <c r="E5" s="2"/>
      <c r="F5" s="2">
        <f>C5+E5</f>
        <v>1000000</v>
      </c>
      <c r="G5" s="2"/>
      <c r="H5" s="2"/>
      <c r="I5" s="2">
        <f>SUM(G5:H5)</f>
        <v>0</v>
      </c>
      <c r="J5" s="2">
        <f>B5+E5-I5</f>
        <v>1000000</v>
      </c>
      <c r="K5" s="2">
        <f>F5-I5</f>
        <v>1000000</v>
      </c>
      <c r="L5" s="2"/>
    </row>
    <row r="6" spans="1:12" x14ac:dyDescent="0.3">
      <c r="A6" s="2" t="s">
        <v>26</v>
      </c>
      <c r="B6" s="2">
        <v>17568000</v>
      </c>
      <c r="C6" s="2">
        <v>17568000</v>
      </c>
      <c r="D6" s="2">
        <f>B6-C6</f>
        <v>0</v>
      </c>
      <c r="E6" s="2"/>
      <c r="F6" s="2">
        <f>C6+E6</f>
        <v>17568000</v>
      </c>
      <c r="G6" s="2">
        <v>12847040</v>
      </c>
      <c r="H6" s="2">
        <f>6953890+523800+I26</f>
        <v>8792050</v>
      </c>
      <c r="I6" s="2">
        <f>SUM(G6:H6)</f>
        <v>21639090</v>
      </c>
      <c r="J6" s="2">
        <f t="shared" ref="J6:J9" si="0">B6+E6-I6</f>
        <v>-4071090</v>
      </c>
      <c r="K6" s="2">
        <f>F6-I6</f>
        <v>-4071090</v>
      </c>
      <c r="L6" s="2"/>
    </row>
    <row r="7" spans="1:12" x14ac:dyDescent="0.3">
      <c r="A7" s="2" t="s">
        <v>52</v>
      </c>
      <c r="B7" s="2"/>
      <c r="C7" s="2"/>
      <c r="D7" s="2">
        <f>B7-C7</f>
        <v>0</v>
      </c>
      <c r="E7" s="2"/>
      <c r="F7" s="2">
        <f>C7+E7</f>
        <v>0</v>
      </c>
      <c r="G7" s="2"/>
      <c r="H7" s="2"/>
      <c r="I7" s="2">
        <f>SUM(G7:H7)</f>
        <v>0</v>
      </c>
      <c r="J7" s="2">
        <f t="shared" si="0"/>
        <v>0</v>
      </c>
      <c r="K7" s="2">
        <f>F7-I7</f>
        <v>0</v>
      </c>
      <c r="L7" s="2"/>
    </row>
    <row r="8" spans="1:12" x14ac:dyDescent="0.3">
      <c r="A8" s="2" t="s">
        <v>53</v>
      </c>
      <c r="B8" s="2">
        <v>17568000</v>
      </c>
      <c r="C8" s="2">
        <v>17568000</v>
      </c>
      <c r="D8" s="2">
        <f>B8-C8</f>
        <v>0</v>
      </c>
      <c r="E8" s="2"/>
      <c r="F8" s="2">
        <f>C8+E8</f>
        <v>17568000</v>
      </c>
      <c r="G8" s="2">
        <v>11897760</v>
      </c>
      <c r="H8" s="2">
        <f>570610+513400+1002280+3050000+1277680+121000+1927000+2088430-1877000</f>
        <v>8673400</v>
      </c>
      <c r="I8" s="2">
        <f>SUM(G8:H8)</f>
        <v>20571160</v>
      </c>
      <c r="J8" s="2">
        <f t="shared" si="0"/>
        <v>-3003160</v>
      </c>
      <c r="K8" s="2">
        <f>F8-I8</f>
        <v>-3003160</v>
      </c>
      <c r="L8" s="2"/>
    </row>
    <row r="9" spans="1:12" x14ac:dyDescent="0.3">
      <c r="A9" s="2" t="s">
        <v>84</v>
      </c>
      <c r="B9" s="2">
        <v>10000000</v>
      </c>
      <c r="C9" s="2">
        <v>10000000</v>
      </c>
      <c r="D9" s="2">
        <f>B9-C9</f>
        <v>0</v>
      </c>
      <c r="E9" s="2"/>
      <c r="F9" s="2">
        <f>C9+E9</f>
        <v>10000000</v>
      </c>
      <c r="G9" s="2"/>
      <c r="H9" s="2"/>
      <c r="I9" s="2">
        <f>SUM(G9:H9)</f>
        <v>0</v>
      </c>
      <c r="J9" s="2">
        <f t="shared" si="0"/>
        <v>10000000</v>
      </c>
      <c r="K9" s="2">
        <f>F9-I9</f>
        <v>10000000</v>
      </c>
      <c r="L9" s="2"/>
    </row>
    <row r="10" spans="1:12" x14ac:dyDescent="0.3">
      <c r="A10" s="2"/>
      <c r="B10" s="2">
        <f>SUM(B5:B9)</f>
        <v>46136000</v>
      </c>
      <c r="C10" s="2">
        <f t="shared" ref="C10:K10" si="1">SUM(C5:C9)</f>
        <v>46136000</v>
      </c>
      <c r="D10" s="2">
        <f t="shared" si="1"/>
        <v>0</v>
      </c>
      <c r="E10" s="2">
        <f t="shared" si="1"/>
        <v>0</v>
      </c>
      <c r="F10" s="2">
        <f t="shared" si="1"/>
        <v>46136000</v>
      </c>
      <c r="G10" s="2">
        <f t="shared" si="1"/>
        <v>24744800</v>
      </c>
      <c r="H10" s="2">
        <f t="shared" si="1"/>
        <v>17465450</v>
      </c>
      <c r="I10" s="2">
        <f t="shared" si="1"/>
        <v>42210250</v>
      </c>
      <c r="J10" s="2">
        <f t="shared" si="1"/>
        <v>3925750</v>
      </c>
      <c r="K10" s="2">
        <f t="shared" si="1"/>
        <v>3925750</v>
      </c>
      <c r="L10" s="2"/>
    </row>
    <row r="13" spans="1:12" x14ac:dyDescent="0.3">
      <c r="A13" s="1" t="s">
        <v>27</v>
      </c>
    </row>
    <row r="14" spans="1:12" x14ac:dyDescent="0.3">
      <c r="A14" s="3" t="s">
        <v>28</v>
      </c>
      <c r="B14" s="3" t="s">
        <v>29</v>
      </c>
      <c r="C14" s="3" t="s">
        <v>30</v>
      </c>
    </row>
    <row r="15" spans="1:12" x14ac:dyDescent="0.3">
      <c r="A15" s="6" t="s">
        <v>66</v>
      </c>
      <c r="B15" s="2">
        <f>171710+211430</f>
        <v>383140</v>
      </c>
      <c r="C15" s="2"/>
      <c r="H15" s="1" t="s">
        <v>11</v>
      </c>
    </row>
    <row r="16" spans="1:12" x14ac:dyDescent="0.3">
      <c r="A16" s="2" t="s">
        <v>55</v>
      </c>
      <c r="B16" s="2">
        <f>50000+1713610+50000+2073920+50000+1382630+50000+546150+50000+292580+50000+50000+241800+170690+50000+121710+50000+50000+603480+50000+1277680+50000+1756000+50000</f>
        <v>10830250</v>
      </c>
      <c r="C16" s="2"/>
      <c r="H16" s="7" t="s">
        <v>0</v>
      </c>
      <c r="I16" s="7" t="s">
        <v>10</v>
      </c>
      <c r="J16" s="7" t="s">
        <v>1</v>
      </c>
    </row>
    <row r="17" spans="1:12" x14ac:dyDescent="0.3">
      <c r="A17" s="2" t="s">
        <v>65</v>
      </c>
      <c r="B17" s="2">
        <v>1200000</v>
      </c>
      <c r="C17" s="2"/>
      <c r="H17" s="2" t="s">
        <v>31</v>
      </c>
      <c r="I17" s="2">
        <f>44140+44140+44140+44140+47920+47920+47920+47920+47920+47920+47920+47920</f>
        <v>559920</v>
      </c>
      <c r="J17" s="2"/>
    </row>
    <row r="18" spans="1:12" x14ac:dyDescent="0.3">
      <c r="A18" s="2" t="s">
        <v>12</v>
      </c>
      <c r="B18" s="2">
        <f>I26</f>
        <v>1314360</v>
      </c>
      <c r="C18" s="2"/>
      <c r="H18" s="2" t="s">
        <v>32</v>
      </c>
      <c r="I18" s="2">
        <f>30190+77400+32790+32790+32790+34930+34930+34930+34930+34930+35220+35220</f>
        <v>451050</v>
      </c>
      <c r="J18" s="2"/>
    </row>
    <row r="19" spans="1:12" x14ac:dyDescent="0.3">
      <c r="A19" s="2" t="s">
        <v>56</v>
      </c>
      <c r="B19" s="2">
        <f>40000+111000+40000</f>
        <v>191000</v>
      </c>
      <c r="C19" s="2"/>
      <c r="H19" s="2" t="s">
        <v>33</v>
      </c>
      <c r="I19" s="2">
        <f>1970+4960+2140+2140+2140</f>
        <v>13350</v>
      </c>
      <c r="J19" s="2"/>
    </row>
    <row r="20" spans="1:12" x14ac:dyDescent="0.3">
      <c r="A20" s="2" t="s">
        <v>64</v>
      </c>
      <c r="B20" s="2">
        <v>1800000</v>
      </c>
      <c r="C20" s="2"/>
      <c r="D20" s="1">
        <f>H10</f>
        <v>17465450</v>
      </c>
      <c r="E20" s="1">
        <f>B26-D20</f>
        <v>0</v>
      </c>
      <c r="H20" s="2" t="s">
        <v>34</v>
      </c>
      <c r="I20" s="2">
        <f>7750+8420+8420+8420+8420+8420+8420+8420+8420+8420+6700+6700</f>
        <v>96930</v>
      </c>
      <c r="J20" s="2"/>
    </row>
    <row r="21" spans="1:12" x14ac:dyDescent="0.3">
      <c r="A21" s="2" t="s">
        <v>80</v>
      </c>
      <c r="B21" s="2"/>
      <c r="C21" s="2"/>
      <c r="H21" s="2" t="s">
        <v>35</v>
      </c>
      <c r="I21" s="2">
        <f>14910+16200+16200+16200+16200+16200+16200+16200+16200+16200+16200+16200</f>
        <v>193110</v>
      </c>
      <c r="J21" s="2"/>
    </row>
    <row r="22" spans="1:12" x14ac:dyDescent="0.3">
      <c r="A22" s="2" t="s">
        <v>81</v>
      </c>
      <c r="B22" s="2">
        <f>121000+121000+121000+121000+121000+121000+121000+121000+121000+121000+121000+121000</f>
        <v>1452000</v>
      </c>
      <c r="C22" s="2"/>
      <c r="H22" s="2"/>
      <c r="I22" s="2"/>
      <c r="J22" s="2"/>
    </row>
    <row r="23" spans="1:12" x14ac:dyDescent="0.3">
      <c r="A23" s="2" t="s">
        <v>82</v>
      </c>
      <c r="B23" s="2"/>
      <c r="C23" s="2"/>
      <c r="H23" s="2"/>
      <c r="I23" s="2"/>
      <c r="J23" s="2"/>
    </row>
    <row r="24" spans="1:12" x14ac:dyDescent="0.3">
      <c r="A24" s="2" t="s">
        <v>79</v>
      </c>
      <c r="B24" s="2"/>
      <c r="C24" s="2"/>
      <c r="H24" s="2"/>
      <c r="I24" s="2"/>
      <c r="J24" s="2"/>
    </row>
    <row r="25" spans="1:12" x14ac:dyDescent="0.3">
      <c r="A25" s="2" t="s">
        <v>57</v>
      </c>
      <c r="B25" s="2">
        <f>277900+16800</f>
        <v>294700</v>
      </c>
      <c r="C25" s="2"/>
      <c r="H25" s="2"/>
      <c r="I25" s="2"/>
      <c r="J25" s="2"/>
    </row>
    <row r="26" spans="1:12" x14ac:dyDescent="0.3">
      <c r="A26" s="2"/>
      <c r="B26" s="2">
        <f>SUM(B15:B25)</f>
        <v>17465450</v>
      </c>
      <c r="C26" s="2"/>
      <c r="H26" s="2"/>
      <c r="I26" s="2">
        <f>SUM(I17:I25)</f>
        <v>1314360</v>
      </c>
      <c r="J26" s="2"/>
      <c r="K26" s="1">
        <f>B18</f>
        <v>1314360</v>
      </c>
      <c r="L26" s="1">
        <f>I26-K26</f>
        <v>0</v>
      </c>
    </row>
    <row r="29" spans="1:12" x14ac:dyDescent="0.3">
      <c r="A29" s="1" t="s">
        <v>67</v>
      </c>
    </row>
    <row r="30" spans="1:12" x14ac:dyDescent="0.3">
      <c r="A30" s="1" t="s">
        <v>78</v>
      </c>
      <c r="E30" s="1" t="s">
        <v>75</v>
      </c>
      <c r="F30" s="1">
        <f>K10</f>
        <v>3925750</v>
      </c>
    </row>
    <row r="31" spans="1:12" x14ac:dyDescent="0.3">
      <c r="A31" s="1" t="s">
        <v>68</v>
      </c>
      <c r="E31" s="5" t="s">
        <v>76</v>
      </c>
      <c r="F31" s="1">
        <f>B38</f>
        <v>0</v>
      </c>
    </row>
    <row r="32" spans="1:12" x14ac:dyDescent="0.3">
      <c r="A32" s="5" t="s">
        <v>69</v>
      </c>
      <c r="E32" s="1" t="s">
        <v>77</v>
      </c>
      <c r="F32" s="1">
        <f>F30-F31</f>
        <v>3925750</v>
      </c>
    </row>
    <row r="33" spans="1:2" x14ac:dyDescent="0.3">
      <c r="A33" s="5" t="s">
        <v>74</v>
      </c>
    </row>
    <row r="34" spans="1:2" x14ac:dyDescent="0.3">
      <c r="A34" s="5" t="s">
        <v>70</v>
      </c>
    </row>
    <row r="35" spans="1:2" x14ac:dyDescent="0.3">
      <c r="A35" s="5" t="s">
        <v>71</v>
      </c>
    </row>
    <row r="36" spans="1:2" x14ac:dyDescent="0.3">
      <c r="A36" s="5" t="s">
        <v>72</v>
      </c>
    </row>
    <row r="37" spans="1:2" x14ac:dyDescent="0.3">
      <c r="A37" s="5" t="s">
        <v>73</v>
      </c>
    </row>
    <row r="38" spans="1:2" x14ac:dyDescent="0.3">
      <c r="A38" s="5"/>
      <c r="B38" s="1">
        <f>SUM(B30:B37)</f>
        <v>0</v>
      </c>
    </row>
    <row r="39" spans="1:2" x14ac:dyDescent="0.3">
      <c r="A39" s="5"/>
    </row>
    <row r="40" spans="1:2" x14ac:dyDescent="0.3">
      <c r="A40" s="5"/>
    </row>
  </sheetData>
  <mergeCells count="6">
    <mergeCell ref="L3:L4"/>
    <mergeCell ref="A3:A4"/>
    <mergeCell ref="B3:F3"/>
    <mergeCell ref="G3:I3"/>
    <mergeCell ref="J3:J4"/>
    <mergeCell ref="K3:K4"/>
  </mergeCells>
  <phoneticPr fontId="1" type="noConversion"/>
  <pageMargins left="0.7" right="0.7" top="0.75" bottom="0.75" header="0.3" footer="0.3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topLeftCell="A64" workbookViewId="0">
      <selection activeCell="K37" sqref="K37"/>
    </sheetView>
  </sheetViews>
  <sheetFormatPr defaultRowHeight="16.5" x14ac:dyDescent="0.3"/>
  <cols>
    <col min="1" max="1" width="9" style="1"/>
    <col min="2" max="2" width="10.25" style="1" bestFit="1" customWidth="1"/>
    <col min="3" max="14" width="10" style="1" customWidth="1"/>
    <col min="15" max="15" width="10.625" style="1" customWidth="1"/>
    <col min="16" max="16" width="10.25" style="1" bestFit="1" customWidth="1"/>
    <col min="17" max="16384" width="9" style="1"/>
  </cols>
  <sheetData>
    <row r="1" spans="1:15" x14ac:dyDescent="0.3">
      <c r="A1" s="1" t="s">
        <v>59</v>
      </c>
    </row>
    <row r="2" spans="1:15" x14ac:dyDescent="0.3">
      <c r="A2" s="4" t="s">
        <v>42</v>
      </c>
      <c r="B2" s="4" t="s">
        <v>37</v>
      </c>
      <c r="C2" s="4" t="s">
        <v>38</v>
      </c>
      <c r="D2" s="4" t="s">
        <v>39</v>
      </c>
      <c r="E2" s="4" t="s">
        <v>40</v>
      </c>
      <c r="F2" s="4" t="s">
        <v>41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7</v>
      </c>
      <c r="L2" s="4" t="s">
        <v>8</v>
      </c>
      <c r="M2" s="4" t="s">
        <v>9</v>
      </c>
      <c r="N2" s="4" t="s">
        <v>36</v>
      </c>
      <c r="O2" s="4" t="s">
        <v>49</v>
      </c>
    </row>
    <row r="3" spans="1:15" x14ac:dyDescent="0.3">
      <c r="A3" s="2" t="s">
        <v>62</v>
      </c>
      <c r="B3" s="2">
        <v>300000</v>
      </c>
      <c r="C3" s="2">
        <v>300000</v>
      </c>
      <c r="D3" s="2">
        <v>300000</v>
      </c>
      <c r="E3" s="2">
        <v>300000</v>
      </c>
      <c r="F3" s="2">
        <v>300000</v>
      </c>
      <c r="G3" s="2">
        <v>300000</v>
      </c>
      <c r="H3" s="2">
        <v>300000</v>
      </c>
      <c r="I3" s="2"/>
      <c r="J3" s="2"/>
      <c r="K3" s="2"/>
      <c r="L3" s="2"/>
      <c r="M3" s="2"/>
      <c r="N3" s="2"/>
      <c r="O3" s="2">
        <f>SUM(B3:N3)</f>
        <v>2100000</v>
      </c>
    </row>
    <row r="4" spans="1:15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3">
      <c r="A5" s="2" t="s">
        <v>43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>
        <f>SUM(B5:N5)</f>
        <v>0</v>
      </c>
    </row>
    <row r="6" spans="1:15" x14ac:dyDescent="0.3">
      <c r="A6" s="2" t="s">
        <v>44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f t="shared" ref="O6:O13" si="0">SUM(B6:N6)</f>
        <v>0</v>
      </c>
    </row>
    <row r="7" spans="1:15" x14ac:dyDescent="0.3">
      <c r="A7" s="2" t="s">
        <v>45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f t="shared" si="0"/>
        <v>0</v>
      </c>
    </row>
    <row r="8" spans="1:15" x14ac:dyDescent="0.3">
      <c r="A8" s="2" t="s">
        <v>46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f t="shared" si="0"/>
        <v>0</v>
      </c>
    </row>
    <row r="9" spans="1:15" x14ac:dyDescent="0.3">
      <c r="A9" s="2" t="s">
        <v>47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f t="shared" si="0"/>
        <v>0</v>
      </c>
    </row>
    <row r="10" spans="1:15" x14ac:dyDescent="0.3">
      <c r="A10" s="2" t="s">
        <v>50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f t="shared" si="0"/>
        <v>0</v>
      </c>
    </row>
    <row r="11" spans="1:15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f t="shared" si="0"/>
        <v>0</v>
      </c>
    </row>
    <row r="12" spans="1:15" x14ac:dyDescent="0.3">
      <c r="A12" s="2"/>
      <c r="B12" s="2">
        <f>SUM(B5:B11)</f>
        <v>0</v>
      </c>
      <c r="C12" s="2">
        <f t="shared" ref="C12:N12" si="1">SUM(C5:C11)</f>
        <v>0</v>
      </c>
      <c r="D12" s="2">
        <f t="shared" si="1"/>
        <v>0</v>
      </c>
      <c r="E12" s="2">
        <f t="shared" si="1"/>
        <v>0</v>
      </c>
      <c r="F12" s="2">
        <f t="shared" si="1"/>
        <v>0</v>
      </c>
      <c r="G12" s="2">
        <f t="shared" si="1"/>
        <v>0</v>
      </c>
      <c r="H12" s="2">
        <f t="shared" si="1"/>
        <v>0</v>
      </c>
      <c r="I12" s="2">
        <f t="shared" si="1"/>
        <v>0</v>
      </c>
      <c r="J12" s="2">
        <f t="shared" si="1"/>
        <v>0</v>
      </c>
      <c r="K12" s="2">
        <f t="shared" si="1"/>
        <v>0</v>
      </c>
      <c r="L12" s="2">
        <f t="shared" si="1"/>
        <v>0</v>
      </c>
      <c r="M12" s="2">
        <f t="shared" si="1"/>
        <v>0</v>
      </c>
      <c r="N12" s="2">
        <f t="shared" si="1"/>
        <v>0</v>
      </c>
      <c r="O12" s="2">
        <f t="shared" si="0"/>
        <v>0</v>
      </c>
    </row>
    <row r="13" spans="1:15" x14ac:dyDescent="0.3">
      <c r="A13" s="2" t="s">
        <v>48</v>
      </c>
      <c r="B13" s="2">
        <f>B3-B12</f>
        <v>300000</v>
      </c>
      <c r="C13" s="2">
        <f t="shared" ref="C13:N13" si="2">C3-C12</f>
        <v>300000</v>
      </c>
      <c r="D13" s="2">
        <f t="shared" si="2"/>
        <v>300000</v>
      </c>
      <c r="E13" s="2">
        <f t="shared" si="2"/>
        <v>300000</v>
      </c>
      <c r="F13" s="2">
        <f t="shared" si="2"/>
        <v>300000</v>
      </c>
      <c r="G13" s="2">
        <f t="shared" si="2"/>
        <v>300000</v>
      </c>
      <c r="H13" s="2">
        <f t="shared" si="2"/>
        <v>300000</v>
      </c>
      <c r="I13" s="2">
        <f t="shared" si="2"/>
        <v>0</v>
      </c>
      <c r="J13" s="2">
        <f t="shared" si="2"/>
        <v>0</v>
      </c>
      <c r="K13" s="2">
        <f t="shared" si="2"/>
        <v>0</v>
      </c>
      <c r="L13" s="2">
        <f t="shared" si="2"/>
        <v>0</v>
      </c>
      <c r="M13" s="2">
        <f t="shared" si="2"/>
        <v>0</v>
      </c>
      <c r="N13" s="2">
        <f t="shared" si="2"/>
        <v>0</v>
      </c>
      <c r="O13" s="2">
        <f t="shared" si="0"/>
        <v>2100000</v>
      </c>
    </row>
    <row r="15" spans="1:15" x14ac:dyDescent="0.3">
      <c r="A15" s="1" t="s">
        <v>60</v>
      </c>
    </row>
    <row r="16" spans="1:15" x14ac:dyDescent="0.3">
      <c r="A16" s="4" t="s">
        <v>42</v>
      </c>
      <c r="B16" s="4" t="s">
        <v>37</v>
      </c>
      <c r="C16" s="4" t="s">
        <v>38</v>
      </c>
      <c r="D16" s="4" t="s">
        <v>39</v>
      </c>
      <c r="E16" s="4" t="s">
        <v>40</v>
      </c>
      <c r="F16" s="4" t="s">
        <v>41</v>
      </c>
      <c r="G16" s="4" t="s">
        <v>3</v>
      </c>
      <c r="H16" s="4" t="s">
        <v>4</v>
      </c>
      <c r="I16" s="4" t="s">
        <v>5</v>
      </c>
      <c r="J16" s="4" t="s">
        <v>6</v>
      </c>
      <c r="K16" s="4" t="s">
        <v>7</v>
      </c>
      <c r="L16" s="4" t="s">
        <v>8</v>
      </c>
      <c r="M16" s="4" t="s">
        <v>9</v>
      </c>
      <c r="N16" s="4" t="s">
        <v>36</v>
      </c>
      <c r="O16" s="4" t="s">
        <v>49</v>
      </c>
    </row>
    <row r="17" spans="1:15" x14ac:dyDescent="0.3">
      <c r="A17" s="2" t="s">
        <v>62</v>
      </c>
      <c r="B17" s="2">
        <v>500000</v>
      </c>
      <c r="C17" s="2">
        <v>500000</v>
      </c>
      <c r="D17" s="2">
        <v>500000</v>
      </c>
      <c r="E17" s="2">
        <v>500000</v>
      </c>
      <c r="F17" s="2">
        <v>500000</v>
      </c>
      <c r="G17" s="2">
        <v>500000</v>
      </c>
      <c r="H17" s="2">
        <v>500000</v>
      </c>
      <c r="I17" s="2"/>
      <c r="J17" s="2"/>
      <c r="K17" s="2"/>
      <c r="L17" s="2"/>
      <c r="M17" s="2"/>
      <c r="N17" s="2"/>
      <c r="O17" s="2">
        <f>SUM(B17:N17)</f>
        <v>3500000</v>
      </c>
    </row>
    <row r="18" spans="1:15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3">
      <c r="A19" s="2" t="s">
        <v>43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>
        <f>SUM(B19:N19)</f>
        <v>0</v>
      </c>
    </row>
    <row r="20" spans="1:15" x14ac:dyDescent="0.3">
      <c r="A20" s="2" t="s">
        <v>44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f t="shared" ref="O20:O27" si="3">SUM(B20:N20)</f>
        <v>0</v>
      </c>
    </row>
    <row r="21" spans="1:15" x14ac:dyDescent="0.3">
      <c r="A21" s="2" t="s">
        <v>45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>
        <f t="shared" si="3"/>
        <v>0</v>
      </c>
    </row>
    <row r="22" spans="1:15" x14ac:dyDescent="0.3">
      <c r="A22" s="2" t="s">
        <v>46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>
        <f t="shared" si="3"/>
        <v>0</v>
      </c>
    </row>
    <row r="23" spans="1:15" x14ac:dyDescent="0.3">
      <c r="A23" s="2" t="s">
        <v>47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>
        <f t="shared" si="3"/>
        <v>0</v>
      </c>
    </row>
    <row r="24" spans="1:15" x14ac:dyDescent="0.3">
      <c r="A24" s="2" t="s">
        <v>50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>
        <f t="shared" si="3"/>
        <v>0</v>
      </c>
    </row>
    <row r="25" spans="1:15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>
        <f t="shared" si="3"/>
        <v>0</v>
      </c>
    </row>
    <row r="26" spans="1:15" x14ac:dyDescent="0.3">
      <c r="A26" s="2"/>
      <c r="B26" s="2">
        <f>SUM(B19:B25)</f>
        <v>0</v>
      </c>
      <c r="C26" s="2">
        <f t="shared" ref="C26" si="4">SUM(C19:C25)</f>
        <v>0</v>
      </c>
      <c r="D26" s="2">
        <f t="shared" ref="D26" si="5">SUM(D19:D25)</f>
        <v>0</v>
      </c>
      <c r="E26" s="2">
        <f t="shared" ref="E26" si="6">SUM(E19:E25)</f>
        <v>0</v>
      </c>
      <c r="F26" s="2">
        <f t="shared" ref="F26" si="7">SUM(F19:F25)</f>
        <v>0</v>
      </c>
      <c r="G26" s="2">
        <f t="shared" ref="G26" si="8">SUM(G19:G25)</f>
        <v>0</v>
      </c>
      <c r="H26" s="2">
        <f t="shared" ref="H26" si="9">SUM(H19:H25)</f>
        <v>0</v>
      </c>
      <c r="I26" s="2">
        <f t="shared" ref="I26" si="10">SUM(I19:I25)</f>
        <v>0</v>
      </c>
      <c r="J26" s="2">
        <f t="shared" ref="J26" si="11">SUM(J19:J25)</f>
        <v>0</v>
      </c>
      <c r="K26" s="2">
        <f t="shared" ref="K26" si="12">SUM(K19:K25)</f>
        <v>0</v>
      </c>
      <c r="L26" s="2">
        <f t="shared" ref="L26" si="13">SUM(L19:L25)</f>
        <v>0</v>
      </c>
      <c r="M26" s="2">
        <f t="shared" ref="M26" si="14">SUM(M19:M25)</f>
        <v>0</v>
      </c>
      <c r="N26" s="2">
        <f t="shared" ref="N26" si="15">SUM(N19:N25)</f>
        <v>0</v>
      </c>
      <c r="O26" s="2">
        <f t="shared" si="3"/>
        <v>0</v>
      </c>
    </row>
    <row r="27" spans="1:15" x14ac:dyDescent="0.3">
      <c r="A27" s="2" t="s">
        <v>48</v>
      </c>
      <c r="B27" s="2">
        <f>B17-B26</f>
        <v>500000</v>
      </c>
      <c r="C27" s="2">
        <f t="shared" ref="C27" si="16">C17-C26</f>
        <v>500000</v>
      </c>
      <c r="D27" s="2">
        <f t="shared" ref="D27" si="17">D17-D26</f>
        <v>500000</v>
      </c>
      <c r="E27" s="2">
        <f t="shared" ref="E27" si="18">E17-E26</f>
        <v>500000</v>
      </c>
      <c r="F27" s="2">
        <f t="shared" ref="F27" si="19">F17-F26</f>
        <v>500000</v>
      </c>
      <c r="G27" s="2">
        <f t="shared" ref="G27" si="20">G17-G26</f>
        <v>500000</v>
      </c>
      <c r="H27" s="2">
        <f t="shared" ref="H27" si="21">H17-H26</f>
        <v>500000</v>
      </c>
      <c r="I27" s="2">
        <f t="shared" ref="I27" si="22">I17-I26</f>
        <v>0</v>
      </c>
      <c r="J27" s="2">
        <f t="shared" ref="J27" si="23">J17-J26</f>
        <v>0</v>
      </c>
      <c r="K27" s="2">
        <f t="shared" ref="K27" si="24">K17-K26</f>
        <v>0</v>
      </c>
      <c r="L27" s="2">
        <f t="shared" ref="L27" si="25">L17-L26</f>
        <v>0</v>
      </c>
      <c r="M27" s="2">
        <f t="shared" ref="M27" si="26">M17-M26</f>
        <v>0</v>
      </c>
      <c r="N27" s="2">
        <f t="shared" ref="N27" si="27">N17-N26</f>
        <v>0</v>
      </c>
      <c r="O27" s="2">
        <f t="shared" si="3"/>
        <v>3500000</v>
      </c>
    </row>
    <row r="29" spans="1:15" x14ac:dyDescent="0.3">
      <c r="A29" s="1" t="s">
        <v>58</v>
      </c>
    </row>
    <row r="30" spans="1:15" x14ac:dyDescent="0.3">
      <c r="A30" s="4" t="s">
        <v>42</v>
      </c>
      <c r="B30" s="4" t="s">
        <v>37</v>
      </c>
      <c r="C30" s="4" t="s">
        <v>38</v>
      </c>
      <c r="D30" s="4" t="s">
        <v>39</v>
      </c>
      <c r="E30" s="4" t="s">
        <v>40</v>
      </c>
      <c r="F30" s="4" t="s">
        <v>41</v>
      </c>
      <c r="G30" s="4" t="s">
        <v>3</v>
      </c>
      <c r="H30" s="4" t="s">
        <v>4</v>
      </c>
      <c r="I30" s="4" t="s">
        <v>5</v>
      </c>
      <c r="J30" s="4" t="s">
        <v>6</v>
      </c>
      <c r="K30" s="4" t="s">
        <v>7</v>
      </c>
      <c r="L30" s="4" t="s">
        <v>8</v>
      </c>
      <c r="M30" s="4" t="s">
        <v>9</v>
      </c>
      <c r="N30" s="4" t="s">
        <v>36</v>
      </c>
      <c r="O30" s="4" t="s">
        <v>49</v>
      </c>
    </row>
    <row r="31" spans="1:15" x14ac:dyDescent="0.3">
      <c r="A31" s="2" t="s">
        <v>62</v>
      </c>
      <c r="B31" s="2">
        <f>800000+850000</f>
        <v>1650000</v>
      </c>
      <c r="C31" s="2">
        <v>850000</v>
      </c>
      <c r="D31" s="2">
        <v>850000</v>
      </c>
      <c r="E31" s="2">
        <v>850000</v>
      </c>
      <c r="F31" s="2">
        <v>850000</v>
      </c>
      <c r="G31" s="2">
        <v>850000</v>
      </c>
      <c r="H31" s="2">
        <v>850000</v>
      </c>
      <c r="I31" s="2"/>
      <c r="J31" s="2"/>
      <c r="K31" s="2"/>
      <c r="L31" s="2"/>
      <c r="M31" s="2"/>
      <c r="N31" s="2"/>
      <c r="O31" s="2">
        <f>SUM(B31:N31)</f>
        <v>6750000</v>
      </c>
    </row>
    <row r="32" spans="1:15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3">
      <c r="A33" s="2" t="s">
        <v>43</v>
      </c>
      <c r="B33" s="2"/>
      <c r="C33" s="2"/>
      <c r="D33" s="2"/>
      <c r="E33" s="2">
        <v>2940</v>
      </c>
      <c r="F33" s="2"/>
      <c r="G33" s="2"/>
      <c r="H33" s="2"/>
      <c r="I33" s="2"/>
      <c r="J33" s="2"/>
      <c r="K33" s="2"/>
      <c r="L33" s="2"/>
      <c r="M33" s="2"/>
      <c r="N33" s="2"/>
      <c r="O33" s="2">
        <f>SUM(B33:N33)</f>
        <v>2940</v>
      </c>
    </row>
    <row r="34" spans="1:15" x14ac:dyDescent="0.3">
      <c r="A34" s="2" t="s">
        <v>44</v>
      </c>
      <c r="B34" s="2"/>
      <c r="C34" s="2"/>
      <c r="D34" s="2"/>
      <c r="E34" s="2">
        <v>290</v>
      </c>
      <c r="F34" s="2"/>
      <c r="G34" s="2"/>
      <c r="H34" s="2"/>
      <c r="I34" s="2"/>
      <c r="J34" s="2"/>
      <c r="K34" s="2"/>
      <c r="L34" s="2"/>
      <c r="M34" s="2"/>
      <c r="N34" s="2"/>
      <c r="O34" s="2">
        <f t="shared" ref="O34:O41" si="28">SUM(B34:N34)</f>
        <v>290</v>
      </c>
    </row>
    <row r="35" spans="1:15" x14ac:dyDescent="0.3">
      <c r="A35" s="2" t="s">
        <v>45</v>
      </c>
      <c r="B35" s="2">
        <f>1610+24650</f>
        <v>26260</v>
      </c>
      <c r="C35" s="2">
        <f>24650+1610</f>
        <v>26260</v>
      </c>
      <c r="D35" s="2">
        <f>24650+1610</f>
        <v>26260</v>
      </c>
      <c r="E35" s="2">
        <f>24650+1610</f>
        <v>26260</v>
      </c>
      <c r="F35" s="2"/>
      <c r="G35" s="2"/>
      <c r="H35" s="2"/>
      <c r="I35" s="2"/>
      <c r="J35" s="2"/>
      <c r="K35" s="2"/>
      <c r="L35" s="2"/>
      <c r="M35" s="2"/>
      <c r="N35" s="2"/>
      <c r="O35" s="2">
        <f t="shared" si="28"/>
        <v>105040</v>
      </c>
    </row>
    <row r="36" spans="1:15" x14ac:dyDescent="0.3">
      <c r="A36" s="2" t="s">
        <v>46</v>
      </c>
      <c r="B36" s="2">
        <v>35500</v>
      </c>
      <c r="C36" s="2">
        <v>35500</v>
      </c>
      <c r="D36" s="2">
        <v>35500</v>
      </c>
      <c r="E36" s="2">
        <v>35500</v>
      </c>
      <c r="F36" s="2"/>
      <c r="G36" s="2"/>
      <c r="H36" s="2"/>
      <c r="I36" s="2"/>
      <c r="J36" s="2"/>
      <c r="K36" s="2"/>
      <c r="L36" s="2"/>
      <c r="M36" s="2"/>
      <c r="N36" s="2"/>
      <c r="O36" s="2">
        <f t="shared" si="28"/>
        <v>142000</v>
      </c>
    </row>
    <row r="37" spans="1:15" x14ac:dyDescent="0.3">
      <c r="A37" s="2" t="s">
        <v>47</v>
      </c>
      <c r="B37" s="2">
        <v>4400</v>
      </c>
      <c r="C37" s="2">
        <v>4670</v>
      </c>
      <c r="D37" s="2">
        <v>4670</v>
      </c>
      <c r="E37" s="2">
        <v>4670</v>
      </c>
      <c r="F37" s="2"/>
      <c r="G37" s="2"/>
      <c r="H37" s="2"/>
      <c r="I37" s="2"/>
      <c r="J37" s="2"/>
      <c r="K37" s="2"/>
      <c r="L37" s="2"/>
      <c r="M37" s="2"/>
      <c r="N37" s="2"/>
      <c r="O37" s="2">
        <f t="shared" si="28"/>
        <v>18410</v>
      </c>
    </row>
    <row r="38" spans="1:15" x14ac:dyDescent="0.3">
      <c r="A38" s="2" t="s">
        <v>50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>
        <f t="shared" si="28"/>
        <v>0</v>
      </c>
    </row>
    <row r="39" spans="1:15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>
        <f t="shared" si="28"/>
        <v>0</v>
      </c>
    </row>
    <row r="40" spans="1:15" x14ac:dyDescent="0.3">
      <c r="A40" s="2"/>
      <c r="B40" s="2">
        <f>SUM(B33:B39)</f>
        <v>66160</v>
      </c>
      <c r="C40" s="2">
        <f t="shared" ref="C40" si="29">SUM(C33:C39)</f>
        <v>66430</v>
      </c>
      <c r="D40" s="2">
        <f t="shared" ref="D40" si="30">SUM(D33:D39)</f>
        <v>66430</v>
      </c>
      <c r="E40" s="2">
        <f t="shared" ref="E40" si="31">SUM(E33:E39)</f>
        <v>69660</v>
      </c>
      <c r="F40" s="2">
        <f t="shared" ref="F40" si="32">SUM(F33:F39)</f>
        <v>0</v>
      </c>
      <c r="G40" s="2">
        <f t="shared" ref="G40" si="33">SUM(G33:G39)</f>
        <v>0</v>
      </c>
      <c r="H40" s="2">
        <f t="shared" ref="H40" si="34">SUM(H33:H39)</f>
        <v>0</v>
      </c>
      <c r="I40" s="2">
        <f t="shared" ref="I40" si="35">SUM(I33:I39)</f>
        <v>0</v>
      </c>
      <c r="J40" s="2">
        <f t="shared" ref="J40" si="36">SUM(J33:J39)</f>
        <v>0</v>
      </c>
      <c r="K40" s="2">
        <f t="shared" ref="K40" si="37">SUM(K33:K39)</f>
        <v>0</v>
      </c>
      <c r="L40" s="2">
        <f t="shared" ref="L40" si="38">SUM(L33:L39)</f>
        <v>0</v>
      </c>
      <c r="M40" s="2">
        <f t="shared" ref="M40" si="39">SUM(M33:M39)</f>
        <v>0</v>
      </c>
      <c r="N40" s="2">
        <f t="shared" ref="N40" si="40">SUM(N33:N39)</f>
        <v>0</v>
      </c>
      <c r="O40" s="2">
        <f t="shared" si="28"/>
        <v>268680</v>
      </c>
    </row>
    <row r="41" spans="1:15" x14ac:dyDescent="0.3">
      <c r="A41" s="2" t="s">
        <v>48</v>
      </c>
      <c r="B41" s="2">
        <f>B31-B40</f>
        <v>1583840</v>
      </c>
      <c r="C41" s="2">
        <f t="shared" ref="C41" si="41">C31-C40</f>
        <v>783570</v>
      </c>
      <c r="D41" s="2">
        <f t="shared" ref="D41" si="42">D31-D40</f>
        <v>783570</v>
      </c>
      <c r="E41" s="2">
        <f t="shared" ref="E41" si="43">E31-E40</f>
        <v>780340</v>
      </c>
      <c r="F41" s="2">
        <f t="shared" ref="F41" si="44">F31-F40</f>
        <v>850000</v>
      </c>
      <c r="G41" s="2">
        <f t="shared" ref="G41" si="45">G31-G40</f>
        <v>850000</v>
      </c>
      <c r="H41" s="2">
        <f t="shared" ref="H41" si="46">H31-H40</f>
        <v>850000</v>
      </c>
      <c r="I41" s="2">
        <f t="shared" ref="I41" si="47">I31-I40</f>
        <v>0</v>
      </c>
      <c r="J41" s="2">
        <f t="shared" ref="J41" si="48">J31-J40</f>
        <v>0</v>
      </c>
      <c r="K41" s="2">
        <f t="shared" ref="K41" si="49">K31-K40</f>
        <v>0</v>
      </c>
      <c r="L41" s="2">
        <f t="shared" ref="L41" si="50">L31-L40</f>
        <v>0</v>
      </c>
      <c r="M41" s="2">
        <f t="shared" ref="M41" si="51">M31-M40</f>
        <v>0</v>
      </c>
      <c r="N41" s="2">
        <f t="shared" ref="N41" si="52">N31-N40</f>
        <v>0</v>
      </c>
      <c r="O41" s="2">
        <f t="shared" si="28"/>
        <v>6481320</v>
      </c>
    </row>
    <row r="43" spans="1:15" x14ac:dyDescent="0.3">
      <c r="A43" s="1" t="s">
        <v>61</v>
      </c>
    </row>
    <row r="44" spans="1:15" x14ac:dyDescent="0.3">
      <c r="A44" s="4" t="s">
        <v>42</v>
      </c>
      <c r="B44" s="4" t="s">
        <v>37</v>
      </c>
      <c r="C44" s="4" t="s">
        <v>38</v>
      </c>
      <c r="D44" s="4" t="s">
        <v>39</v>
      </c>
      <c r="E44" s="4" t="s">
        <v>40</v>
      </c>
      <c r="F44" s="4" t="s">
        <v>41</v>
      </c>
      <c r="G44" s="4" t="s">
        <v>3</v>
      </c>
      <c r="H44" s="4" t="s">
        <v>4</v>
      </c>
      <c r="I44" s="4" t="s">
        <v>5</v>
      </c>
      <c r="J44" s="4" t="s">
        <v>6</v>
      </c>
      <c r="K44" s="4" t="s">
        <v>7</v>
      </c>
      <c r="L44" s="4" t="s">
        <v>8</v>
      </c>
      <c r="M44" s="4" t="s">
        <v>9</v>
      </c>
      <c r="N44" s="4" t="s">
        <v>36</v>
      </c>
      <c r="O44" s="4" t="s">
        <v>49</v>
      </c>
    </row>
    <row r="45" spans="1:15" x14ac:dyDescent="0.3">
      <c r="A45" s="2" t="s">
        <v>62</v>
      </c>
      <c r="B45" s="2">
        <f>850000+850000</f>
        <v>1700000</v>
      </c>
      <c r="C45" s="2">
        <v>850000</v>
      </c>
      <c r="D45" s="2">
        <v>850000</v>
      </c>
      <c r="E45" s="2">
        <v>850000</v>
      </c>
      <c r="F45" s="2">
        <v>850000</v>
      </c>
      <c r="G45" s="2">
        <v>850000</v>
      </c>
      <c r="H45" s="2">
        <v>850000</v>
      </c>
      <c r="I45" s="2"/>
      <c r="J45" s="2"/>
      <c r="K45" s="2"/>
      <c r="L45" s="2"/>
      <c r="M45" s="2"/>
      <c r="N45" s="2"/>
      <c r="O45" s="2">
        <f>SUM(B45:N45)</f>
        <v>6800000</v>
      </c>
    </row>
    <row r="46" spans="1:15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3">
      <c r="A47" s="2" t="s">
        <v>43</v>
      </c>
      <c r="B47" s="2">
        <v>2070</v>
      </c>
      <c r="C47" s="2"/>
      <c r="D47" s="2"/>
      <c r="E47" s="2">
        <v>2070</v>
      </c>
      <c r="F47" s="2"/>
      <c r="G47" s="2"/>
      <c r="H47" s="2"/>
      <c r="I47" s="2"/>
      <c r="J47" s="2"/>
      <c r="K47" s="2"/>
      <c r="L47" s="2"/>
      <c r="M47" s="2"/>
      <c r="N47" s="2"/>
      <c r="O47" s="2">
        <f>SUM(B47:N47)</f>
        <v>4140</v>
      </c>
    </row>
    <row r="48" spans="1:15" x14ac:dyDescent="0.3">
      <c r="A48" s="2" t="s">
        <v>44</v>
      </c>
      <c r="B48" s="2">
        <v>200</v>
      </c>
      <c r="C48" s="2"/>
      <c r="D48" s="2"/>
      <c r="E48" s="2">
        <v>200</v>
      </c>
      <c r="F48" s="2"/>
      <c r="G48" s="2"/>
      <c r="H48" s="2"/>
      <c r="I48" s="2"/>
      <c r="J48" s="2"/>
      <c r="K48" s="2"/>
      <c r="L48" s="2"/>
      <c r="M48" s="2"/>
      <c r="N48" s="2"/>
      <c r="O48" s="2">
        <f t="shared" ref="O48:O55" si="53">SUM(B48:N48)</f>
        <v>400</v>
      </c>
    </row>
    <row r="49" spans="1:15" x14ac:dyDescent="0.3">
      <c r="A49" s="2" t="s">
        <v>45</v>
      </c>
      <c r="B49" s="2">
        <f>24650+1610</f>
        <v>26260</v>
      </c>
      <c r="C49" s="2">
        <f>24650+1610+60+720</f>
        <v>27040</v>
      </c>
      <c r="D49" s="2">
        <f>24650+1610</f>
        <v>26260</v>
      </c>
      <c r="E49" s="2">
        <f>24650+1610</f>
        <v>26260</v>
      </c>
      <c r="F49" s="2"/>
      <c r="G49" s="2"/>
      <c r="H49" s="2"/>
      <c r="I49" s="2"/>
      <c r="J49" s="2"/>
      <c r="K49" s="2"/>
      <c r="L49" s="2"/>
      <c r="M49" s="2"/>
      <c r="N49" s="2"/>
      <c r="O49" s="2">
        <f t="shared" si="53"/>
        <v>105820</v>
      </c>
    </row>
    <row r="50" spans="1:15" x14ac:dyDescent="0.3">
      <c r="A50" s="2" t="s">
        <v>46</v>
      </c>
      <c r="B50" s="2">
        <v>37710</v>
      </c>
      <c r="C50" s="2">
        <v>37710</v>
      </c>
      <c r="D50" s="2">
        <v>37710</v>
      </c>
      <c r="E50" s="2">
        <v>37710</v>
      </c>
      <c r="F50" s="2"/>
      <c r="G50" s="2"/>
      <c r="H50" s="2"/>
      <c r="I50" s="2"/>
      <c r="J50" s="2"/>
      <c r="K50" s="2"/>
      <c r="L50" s="2"/>
      <c r="M50" s="2"/>
      <c r="N50" s="2"/>
      <c r="O50" s="2">
        <f t="shared" si="53"/>
        <v>150840</v>
      </c>
    </row>
    <row r="51" spans="1:15" x14ac:dyDescent="0.3">
      <c r="A51" s="2" t="s">
        <v>47</v>
      </c>
      <c r="B51" s="2">
        <v>4670</v>
      </c>
      <c r="C51" s="2">
        <v>4670</v>
      </c>
      <c r="D51" s="2">
        <f>4670+20</f>
        <v>4690</v>
      </c>
      <c r="E51" s="2">
        <v>4670</v>
      </c>
      <c r="F51" s="2"/>
      <c r="G51" s="2"/>
      <c r="H51" s="2"/>
      <c r="I51" s="2"/>
      <c r="J51" s="2"/>
      <c r="K51" s="2"/>
      <c r="L51" s="2"/>
      <c r="M51" s="2"/>
      <c r="N51" s="2"/>
      <c r="O51" s="2">
        <f t="shared" si="53"/>
        <v>18700</v>
      </c>
    </row>
    <row r="52" spans="1:15" x14ac:dyDescent="0.3">
      <c r="A52" s="2" t="s">
        <v>50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>
        <f t="shared" si="53"/>
        <v>0</v>
      </c>
    </row>
    <row r="53" spans="1:15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>
        <f t="shared" si="53"/>
        <v>0</v>
      </c>
    </row>
    <row r="54" spans="1:15" x14ac:dyDescent="0.3">
      <c r="A54" s="2"/>
      <c r="B54" s="2">
        <f>SUM(B47:B53)</f>
        <v>70910</v>
      </c>
      <c r="C54" s="2">
        <f t="shared" ref="C54" si="54">SUM(C47:C53)</f>
        <v>69420</v>
      </c>
      <c r="D54" s="2">
        <f t="shared" ref="D54" si="55">SUM(D47:D53)</f>
        <v>68660</v>
      </c>
      <c r="E54" s="2">
        <f t="shared" ref="E54" si="56">SUM(E47:E53)</f>
        <v>70910</v>
      </c>
      <c r="F54" s="2">
        <f t="shared" ref="F54" si="57">SUM(F47:F53)</f>
        <v>0</v>
      </c>
      <c r="G54" s="2">
        <f t="shared" ref="G54" si="58">SUM(G47:G53)</f>
        <v>0</v>
      </c>
      <c r="H54" s="2">
        <f t="shared" ref="H54" si="59">SUM(H47:H53)</f>
        <v>0</v>
      </c>
      <c r="I54" s="2">
        <f t="shared" ref="I54" si="60">SUM(I47:I53)</f>
        <v>0</v>
      </c>
      <c r="J54" s="2">
        <f t="shared" ref="J54" si="61">SUM(J47:J53)</f>
        <v>0</v>
      </c>
      <c r="K54" s="2">
        <f t="shared" ref="K54" si="62">SUM(K47:K53)</f>
        <v>0</v>
      </c>
      <c r="L54" s="2">
        <f t="shared" ref="L54" si="63">SUM(L47:L53)</f>
        <v>0</v>
      </c>
      <c r="M54" s="2">
        <f t="shared" ref="M54" si="64">SUM(M47:M53)</f>
        <v>0</v>
      </c>
      <c r="N54" s="2">
        <f t="shared" ref="N54" si="65">SUM(N47:N53)</f>
        <v>0</v>
      </c>
      <c r="O54" s="2">
        <f t="shared" si="53"/>
        <v>279900</v>
      </c>
    </row>
    <row r="55" spans="1:15" x14ac:dyDescent="0.3">
      <c r="A55" s="2" t="s">
        <v>48</v>
      </c>
      <c r="B55" s="2">
        <f>B45-B54</f>
        <v>1629090</v>
      </c>
      <c r="C55" s="2">
        <f t="shared" ref="C55" si="66">C45-C54</f>
        <v>780580</v>
      </c>
      <c r="D55" s="2">
        <f t="shared" ref="D55" si="67">D45-D54</f>
        <v>781340</v>
      </c>
      <c r="E55" s="2">
        <f t="shared" ref="E55" si="68">E45-E54</f>
        <v>779090</v>
      </c>
      <c r="F55" s="2">
        <f t="shared" ref="F55" si="69">F45-F54</f>
        <v>850000</v>
      </c>
      <c r="G55" s="2">
        <f t="shared" ref="G55" si="70">G45-G54</f>
        <v>850000</v>
      </c>
      <c r="H55" s="2">
        <f t="shared" ref="H55" si="71">H45-H54</f>
        <v>850000</v>
      </c>
      <c r="I55" s="2">
        <f t="shared" ref="I55" si="72">I45-I54</f>
        <v>0</v>
      </c>
      <c r="J55" s="2">
        <f t="shared" ref="J55" si="73">J45-J54</f>
        <v>0</v>
      </c>
      <c r="K55" s="2">
        <f t="shared" ref="K55" si="74">K45-K54</f>
        <v>0</v>
      </c>
      <c r="L55" s="2">
        <f t="shared" ref="L55" si="75">L45-L54</f>
        <v>0</v>
      </c>
      <c r="M55" s="2">
        <f t="shared" ref="M55" si="76">M45-M54</f>
        <v>0</v>
      </c>
      <c r="N55" s="2">
        <f t="shared" ref="N55" si="77">N45-N54</f>
        <v>0</v>
      </c>
      <c r="O55" s="2">
        <f t="shared" si="53"/>
        <v>6520100</v>
      </c>
    </row>
    <row r="58" spans="1:15" x14ac:dyDescent="0.3">
      <c r="A58" s="4" t="s">
        <v>42</v>
      </c>
      <c r="B58" s="4" t="s">
        <v>37</v>
      </c>
      <c r="C58" s="4" t="s">
        <v>38</v>
      </c>
      <c r="D58" s="4" t="s">
        <v>39</v>
      </c>
      <c r="E58" s="4" t="s">
        <v>40</v>
      </c>
      <c r="F58" s="4" t="s">
        <v>41</v>
      </c>
      <c r="G58" s="4" t="s">
        <v>3</v>
      </c>
      <c r="H58" s="4" t="s">
        <v>4</v>
      </c>
      <c r="I58" s="4" t="s">
        <v>5</v>
      </c>
      <c r="J58" s="4" t="s">
        <v>6</v>
      </c>
      <c r="K58" s="4" t="s">
        <v>7</v>
      </c>
      <c r="L58" s="4" t="s">
        <v>8</v>
      </c>
      <c r="M58" s="4" t="s">
        <v>9</v>
      </c>
      <c r="N58" s="4" t="s">
        <v>36</v>
      </c>
      <c r="O58" s="4" t="s">
        <v>49</v>
      </c>
    </row>
    <row r="59" spans="1:15" x14ac:dyDescent="0.3">
      <c r="A59" s="2" t="s">
        <v>62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>
        <f>SUM(B59:N59)</f>
        <v>0</v>
      </c>
    </row>
    <row r="60" spans="1:15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3">
      <c r="A61" s="2" t="s">
        <v>43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>
        <f>SUM(B61:N61)</f>
        <v>0</v>
      </c>
    </row>
    <row r="62" spans="1:15" x14ac:dyDescent="0.3">
      <c r="A62" s="2" t="s">
        <v>44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>
        <f t="shared" ref="O62:O69" si="78">SUM(B62:N62)</f>
        <v>0</v>
      </c>
    </row>
    <row r="63" spans="1:15" x14ac:dyDescent="0.3">
      <c r="A63" s="2" t="s">
        <v>45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>
        <f t="shared" si="78"/>
        <v>0</v>
      </c>
    </row>
    <row r="64" spans="1:15" x14ac:dyDescent="0.3">
      <c r="A64" s="2" t="s">
        <v>46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>
        <f t="shared" si="78"/>
        <v>0</v>
      </c>
    </row>
    <row r="65" spans="1:15" x14ac:dyDescent="0.3">
      <c r="A65" s="2" t="s">
        <v>47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>
        <f t="shared" si="78"/>
        <v>0</v>
      </c>
    </row>
    <row r="66" spans="1:15" x14ac:dyDescent="0.3">
      <c r="A66" s="2" t="s">
        <v>50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>
        <f t="shared" si="78"/>
        <v>0</v>
      </c>
    </row>
    <row r="67" spans="1:15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>
        <f t="shared" si="78"/>
        <v>0</v>
      </c>
    </row>
    <row r="68" spans="1:15" x14ac:dyDescent="0.3">
      <c r="A68" s="2"/>
      <c r="B68" s="2">
        <f>SUM(B61:B67)</f>
        <v>0</v>
      </c>
      <c r="C68" s="2">
        <f t="shared" ref="C68" si="79">SUM(C61:C67)</f>
        <v>0</v>
      </c>
      <c r="D68" s="2">
        <f t="shared" ref="D68" si="80">SUM(D61:D67)</f>
        <v>0</v>
      </c>
      <c r="E68" s="2">
        <f t="shared" ref="E68" si="81">SUM(E61:E67)</f>
        <v>0</v>
      </c>
      <c r="F68" s="2">
        <f t="shared" ref="F68" si="82">SUM(F61:F67)</f>
        <v>0</v>
      </c>
      <c r="G68" s="2">
        <f t="shared" ref="G68" si="83">SUM(G61:G67)</f>
        <v>0</v>
      </c>
      <c r="H68" s="2">
        <f t="shared" ref="H68" si="84">SUM(H61:H67)</f>
        <v>0</v>
      </c>
      <c r="I68" s="2">
        <f t="shared" ref="I68" si="85">SUM(I61:I67)</f>
        <v>0</v>
      </c>
      <c r="J68" s="2">
        <f t="shared" ref="J68" si="86">SUM(J61:J67)</f>
        <v>0</v>
      </c>
      <c r="K68" s="2">
        <f t="shared" ref="K68" si="87">SUM(K61:K67)</f>
        <v>0</v>
      </c>
      <c r="L68" s="2">
        <f t="shared" ref="L68" si="88">SUM(L61:L67)</f>
        <v>0</v>
      </c>
      <c r="M68" s="2">
        <f t="shared" ref="M68" si="89">SUM(M61:M67)</f>
        <v>0</v>
      </c>
      <c r="N68" s="2">
        <f t="shared" ref="N68" si="90">SUM(N61:N67)</f>
        <v>0</v>
      </c>
      <c r="O68" s="2">
        <f t="shared" si="78"/>
        <v>0</v>
      </c>
    </row>
    <row r="69" spans="1:15" x14ac:dyDescent="0.3">
      <c r="A69" s="2" t="s">
        <v>48</v>
      </c>
      <c r="B69" s="2">
        <f>B59-B68</f>
        <v>0</v>
      </c>
      <c r="C69" s="2">
        <f t="shared" ref="C69" si="91">C59-C68</f>
        <v>0</v>
      </c>
      <c r="D69" s="2">
        <f t="shared" ref="D69" si="92">D59-D68</f>
        <v>0</v>
      </c>
      <c r="E69" s="2">
        <f t="shared" ref="E69" si="93">E59-E68</f>
        <v>0</v>
      </c>
      <c r="F69" s="2">
        <f t="shared" ref="F69" si="94">F59-F68</f>
        <v>0</v>
      </c>
      <c r="G69" s="2">
        <f t="shared" ref="G69" si="95">G59-G68</f>
        <v>0</v>
      </c>
      <c r="H69" s="2">
        <f t="shared" ref="H69" si="96">H59-H68</f>
        <v>0</v>
      </c>
      <c r="I69" s="2">
        <f t="shared" ref="I69" si="97">I59-I68</f>
        <v>0</v>
      </c>
      <c r="J69" s="2">
        <f t="shared" ref="J69" si="98">J59-J68</f>
        <v>0</v>
      </c>
      <c r="K69" s="2">
        <f t="shared" ref="K69" si="99">K59-K68</f>
        <v>0</v>
      </c>
      <c r="L69" s="2">
        <f t="shared" ref="L69" si="100">L59-L68</f>
        <v>0</v>
      </c>
      <c r="M69" s="2">
        <f t="shared" ref="M69" si="101">M59-M68</f>
        <v>0</v>
      </c>
      <c r="N69" s="2">
        <f t="shared" ref="N69" si="102">N59-N68</f>
        <v>0</v>
      </c>
      <c r="O69" s="2">
        <f t="shared" si="78"/>
        <v>0</v>
      </c>
    </row>
    <row r="72" spans="1:15" x14ac:dyDescent="0.3">
      <c r="A72" s="4" t="s">
        <v>42</v>
      </c>
      <c r="B72" s="4" t="s">
        <v>37</v>
      </c>
      <c r="C72" s="4" t="s">
        <v>38</v>
      </c>
      <c r="D72" s="4" t="s">
        <v>39</v>
      </c>
      <c r="E72" s="4" t="s">
        <v>40</v>
      </c>
      <c r="F72" s="4" t="s">
        <v>41</v>
      </c>
      <c r="G72" s="4" t="s">
        <v>3</v>
      </c>
      <c r="H72" s="4" t="s">
        <v>4</v>
      </c>
      <c r="I72" s="4" t="s">
        <v>5</v>
      </c>
      <c r="J72" s="4" t="s">
        <v>6</v>
      </c>
      <c r="K72" s="4" t="s">
        <v>7</v>
      </c>
      <c r="L72" s="4" t="s">
        <v>8</v>
      </c>
      <c r="M72" s="4" t="s">
        <v>9</v>
      </c>
      <c r="N72" s="4" t="s">
        <v>36</v>
      </c>
      <c r="O72" s="4" t="s">
        <v>49</v>
      </c>
    </row>
    <row r="73" spans="1:15" x14ac:dyDescent="0.3">
      <c r="A73" s="2" t="s">
        <v>62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>
        <f>SUM(B73:N73)</f>
        <v>0</v>
      </c>
    </row>
    <row r="74" spans="1:15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3">
      <c r="A75" s="2" t="s">
        <v>43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>
        <f>SUM(B75:N75)</f>
        <v>0</v>
      </c>
    </row>
    <row r="76" spans="1:15" x14ac:dyDescent="0.3">
      <c r="A76" s="2" t="s">
        <v>44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>
        <f t="shared" ref="O76:O83" si="103">SUM(B76:N76)</f>
        <v>0</v>
      </c>
    </row>
    <row r="77" spans="1:15" x14ac:dyDescent="0.3">
      <c r="A77" s="2" t="s">
        <v>45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>
        <f t="shared" si="103"/>
        <v>0</v>
      </c>
    </row>
    <row r="78" spans="1:15" x14ac:dyDescent="0.3">
      <c r="A78" s="2" t="s">
        <v>46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>
        <f t="shared" si="103"/>
        <v>0</v>
      </c>
    </row>
    <row r="79" spans="1:15" x14ac:dyDescent="0.3">
      <c r="A79" s="2" t="s">
        <v>47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>
        <f t="shared" si="103"/>
        <v>0</v>
      </c>
    </row>
    <row r="80" spans="1:15" x14ac:dyDescent="0.3">
      <c r="A80" s="2" t="s">
        <v>50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>
        <f t="shared" si="103"/>
        <v>0</v>
      </c>
    </row>
    <row r="81" spans="1:15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>
        <f t="shared" si="103"/>
        <v>0</v>
      </c>
    </row>
    <row r="82" spans="1:15" x14ac:dyDescent="0.3">
      <c r="A82" s="2"/>
      <c r="B82" s="2">
        <f>SUM(B75:B81)</f>
        <v>0</v>
      </c>
      <c r="C82" s="2">
        <f t="shared" ref="C82" si="104">SUM(C75:C81)</f>
        <v>0</v>
      </c>
      <c r="D82" s="2">
        <f t="shared" ref="D82" si="105">SUM(D75:D81)</f>
        <v>0</v>
      </c>
      <c r="E82" s="2">
        <f t="shared" ref="E82" si="106">SUM(E75:E81)</f>
        <v>0</v>
      </c>
      <c r="F82" s="2">
        <f t="shared" ref="F82" si="107">SUM(F75:F81)</f>
        <v>0</v>
      </c>
      <c r="G82" s="2">
        <f t="shared" ref="G82" si="108">SUM(G75:G81)</f>
        <v>0</v>
      </c>
      <c r="H82" s="2">
        <f t="shared" ref="H82" si="109">SUM(H75:H81)</f>
        <v>0</v>
      </c>
      <c r="I82" s="2">
        <f t="shared" ref="I82" si="110">SUM(I75:I81)</f>
        <v>0</v>
      </c>
      <c r="J82" s="2">
        <f t="shared" ref="J82" si="111">SUM(J75:J81)</f>
        <v>0</v>
      </c>
      <c r="K82" s="2">
        <f t="shared" ref="K82" si="112">SUM(K75:K81)</f>
        <v>0</v>
      </c>
      <c r="L82" s="2">
        <f t="shared" ref="L82" si="113">SUM(L75:L81)</f>
        <v>0</v>
      </c>
      <c r="M82" s="2">
        <f t="shared" ref="M82" si="114">SUM(M75:M81)</f>
        <v>0</v>
      </c>
      <c r="N82" s="2">
        <f t="shared" ref="N82" si="115">SUM(N75:N81)</f>
        <v>0</v>
      </c>
      <c r="O82" s="2">
        <f t="shared" si="103"/>
        <v>0</v>
      </c>
    </row>
    <row r="83" spans="1:15" x14ac:dyDescent="0.3">
      <c r="A83" s="2" t="s">
        <v>48</v>
      </c>
      <c r="B83" s="2">
        <f>B73-B82</f>
        <v>0</v>
      </c>
      <c r="C83" s="2">
        <f t="shared" ref="C83" si="116">C73-C82</f>
        <v>0</v>
      </c>
      <c r="D83" s="2">
        <f t="shared" ref="D83" si="117">D73-D82</f>
        <v>0</v>
      </c>
      <c r="E83" s="2">
        <f t="shared" ref="E83" si="118">E73-E82</f>
        <v>0</v>
      </c>
      <c r="F83" s="2">
        <f t="shared" ref="F83" si="119">F73-F82</f>
        <v>0</v>
      </c>
      <c r="G83" s="2">
        <f t="shared" ref="G83" si="120">G73-G82</f>
        <v>0</v>
      </c>
      <c r="H83" s="2">
        <f t="shared" ref="H83" si="121">H73-H82</f>
        <v>0</v>
      </c>
      <c r="I83" s="2">
        <f t="shared" ref="I83" si="122">I73-I82</f>
        <v>0</v>
      </c>
      <c r="J83" s="2">
        <f t="shared" ref="J83" si="123">J73-J82</f>
        <v>0</v>
      </c>
      <c r="K83" s="2">
        <f t="shared" ref="K83" si="124">K73-K82</f>
        <v>0</v>
      </c>
      <c r="L83" s="2">
        <f t="shared" ref="L83" si="125">L73-L82</f>
        <v>0</v>
      </c>
      <c r="M83" s="2">
        <f t="shared" ref="M83" si="126">M73-M82</f>
        <v>0</v>
      </c>
      <c r="N83" s="2">
        <f t="shared" ref="N83" si="127">N73-N82</f>
        <v>0</v>
      </c>
      <c r="O83" s="2">
        <f t="shared" si="103"/>
        <v>0</v>
      </c>
    </row>
    <row r="86" spans="1:15" x14ac:dyDescent="0.3">
      <c r="A86" s="4" t="s">
        <v>42</v>
      </c>
      <c r="B86" s="4" t="s">
        <v>37</v>
      </c>
      <c r="C86" s="4" t="s">
        <v>38</v>
      </c>
      <c r="D86" s="4" t="s">
        <v>39</v>
      </c>
      <c r="E86" s="4" t="s">
        <v>40</v>
      </c>
      <c r="F86" s="4" t="s">
        <v>41</v>
      </c>
      <c r="G86" s="4" t="s">
        <v>3</v>
      </c>
      <c r="H86" s="4" t="s">
        <v>4</v>
      </c>
      <c r="I86" s="4" t="s">
        <v>5</v>
      </c>
      <c r="J86" s="4" t="s">
        <v>6</v>
      </c>
      <c r="K86" s="4" t="s">
        <v>7</v>
      </c>
      <c r="L86" s="4" t="s">
        <v>8</v>
      </c>
      <c r="M86" s="4" t="s">
        <v>9</v>
      </c>
      <c r="N86" s="4" t="s">
        <v>36</v>
      </c>
      <c r="O86" s="4" t="s">
        <v>49</v>
      </c>
    </row>
    <row r="87" spans="1:15" x14ac:dyDescent="0.3">
      <c r="A87" s="2" t="s">
        <v>62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>
        <f>SUM(B87:N87)</f>
        <v>0</v>
      </c>
    </row>
    <row r="88" spans="1:15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3">
      <c r="A89" s="2" t="s">
        <v>43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>
        <f>SUM(B89:N89)</f>
        <v>0</v>
      </c>
    </row>
    <row r="90" spans="1:15" x14ac:dyDescent="0.3">
      <c r="A90" s="2" t="s">
        <v>44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>
        <f t="shared" ref="O90:O97" si="128">SUM(B90:N90)</f>
        <v>0</v>
      </c>
    </row>
    <row r="91" spans="1:15" x14ac:dyDescent="0.3">
      <c r="A91" s="2" t="s">
        <v>45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>
        <f t="shared" si="128"/>
        <v>0</v>
      </c>
    </row>
    <row r="92" spans="1:15" x14ac:dyDescent="0.3">
      <c r="A92" s="2" t="s">
        <v>46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>
        <f t="shared" si="128"/>
        <v>0</v>
      </c>
    </row>
    <row r="93" spans="1:15" x14ac:dyDescent="0.3">
      <c r="A93" s="2" t="s">
        <v>47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>
        <f t="shared" si="128"/>
        <v>0</v>
      </c>
    </row>
    <row r="94" spans="1:15" x14ac:dyDescent="0.3">
      <c r="A94" s="2" t="s">
        <v>50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>
        <f t="shared" si="128"/>
        <v>0</v>
      </c>
    </row>
    <row r="95" spans="1:15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>
        <f t="shared" si="128"/>
        <v>0</v>
      </c>
    </row>
    <row r="96" spans="1:15" x14ac:dyDescent="0.3">
      <c r="A96" s="2"/>
      <c r="B96" s="2">
        <f>SUM(B89:B95)</f>
        <v>0</v>
      </c>
      <c r="C96" s="2">
        <f t="shared" ref="C96" si="129">SUM(C89:C95)</f>
        <v>0</v>
      </c>
      <c r="D96" s="2">
        <f t="shared" ref="D96" si="130">SUM(D89:D95)</f>
        <v>0</v>
      </c>
      <c r="E96" s="2">
        <f t="shared" ref="E96" si="131">SUM(E89:E95)</f>
        <v>0</v>
      </c>
      <c r="F96" s="2">
        <f t="shared" ref="F96" si="132">SUM(F89:F95)</f>
        <v>0</v>
      </c>
      <c r="G96" s="2">
        <f t="shared" ref="G96" si="133">SUM(G89:G95)</f>
        <v>0</v>
      </c>
      <c r="H96" s="2">
        <f t="shared" ref="H96" si="134">SUM(H89:H95)</f>
        <v>0</v>
      </c>
      <c r="I96" s="2">
        <f t="shared" ref="I96" si="135">SUM(I89:I95)</f>
        <v>0</v>
      </c>
      <c r="J96" s="2">
        <f t="shared" ref="J96" si="136">SUM(J89:J95)</f>
        <v>0</v>
      </c>
      <c r="K96" s="2">
        <f t="shared" ref="K96" si="137">SUM(K89:K95)</f>
        <v>0</v>
      </c>
      <c r="L96" s="2">
        <f t="shared" ref="L96" si="138">SUM(L89:L95)</f>
        <v>0</v>
      </c>
      <c r="M96" s="2">
        <f t="shared" ref="M96" si="139">SUM(M89:M95)</f>
        <v>0</v>
      </c>
      <c r="N96" s="2">
        <f t="shared" ref="N96" si="140">SUM(N89:N95)</f>
        <v>0</v>
      </c>
      <c r="O96" s="2">
        <f t="shared" si="128"/>
        <v>0</v>
      </c>
    </row>
    <row r="97" spans="1:17" x14ac:dyDescent="0.3">
      <c r="A97" s="2" t="s">
        <v>48</v>
      </c>
      <c r="B97" s="2">
        <f>B87-B96</f>
        <v>0</v>
      </c>
      <c r="C97" s="2">
        <f t="shared" ref="C97" si="141">C87-C96</f>
        <v>0</v>
      </c>
      <c r="D97" s="2">
        <f t="shared" ref="D97" si="142">D87-D96</f>
        <v>0</v>
      </c>
      <c r="E97" s="2">
        <f t="shared" ref="E97" si="143">E87-E96</f>
        <v>0</v>
      </c>
      <c r="F97" s="2">
        <f t="shared" ref="F97" si="144">F87-F96</f>
        <v>0</v>
      </c>
      <c r="G97" s="2">
        <f t="shared" ref="G97" si="145">G87-G96</f>
        <v>0</v>
      </c>
      <c r="H97" s="2">
        <f t="shared" ref="H97" si="146">H87-H96</f>
        <v>0</v>
      </c>
      <c r="I97" s="2">
        <f t="shared" ref="I97" si="147">I87-I96</f>
        <v>0</v>
      </c>
      <c r="J97" s="2">
        <f t="shared" ref="J97" si="148">J87-J96</f>
        <v>0</v>
      </c>
      <c r="K97" s="2">
        <f t="shared" ref="K97" si="149">K87-K96</f>
        <v>0</v>
      </c>
      <c r="L97" s="2">
        <f t="shared" ref="L97" si="150">L87-L96</f>
        <v>0</v>
      </c>
      <c r="M97" s="2">
        <f t="shared" ref="M97" si="151">M87-M96</f>
        <v>0</v>
      </c>
      <c r="N97" s="2">
        <f t="shared" ref="N97" si="152">N87-N96</f>
        <v>0</v>
      </c>
      <c r="O97" s="2">
        <f t="shared" si="128"/>
        <v>0</v>
      </c>
    </row>
    <row r="99" spans="1:17" x14ac:dyDescent="0.3">
      <c r="A99" s="1" t="s">
        <v>2</v>
      </c>
    </row>
    <row r="100" spans="1:17" x14ac:dyDescent="0.3">
      <c r="A100" s="4" t="s">
        <v>42</v>
      </c>
      <c r="B100" s="4" t="s">
        <v>37</v>
      </c>
      <c r="C100" s="4" t="s">
        <v>38</v>
      </c>
      <c r="D100" s="4" t="s">
        <v>39</v>
      </c>
      <c r="E100" s="4" t="s">
        <v>40</v>
      </c>
      <c r="F100" s="4" t="s">
        <v>41</v>
      </c>
      <c r="G100" s="4" t="s">
        <v>3</v>
      </c>
      <c r="H100" s="4" t="s">
        <v>4</v>
      </c>
      <c r="I100" s="4" t="s">
        <v>5</v>
      </c>
      <c r="J100" s="4" t="s">
        <v>6</v>
      </c>
      <c r="K100" s="4" t="s">
        <v>7</v>
      </c>
      <c r="L100" s="4" t="s">
        <v>8</v>
      </c>
      <c r="M100" s="4" t="s">
        <v>9</v>
      </c>
      <c r="N100" s="4" t="s">
        <v>36</v>
      </c>
      <c r="O100" s="4" t="s">
        <v>49</v>
      </c>
    </row>
    <row r="101" spans="1:17" x14ac:dyDescent="0.3">
      <c r="A101" s="2" t="s">
        <v>63</v>
      </c>
      <c r="B101" s="2">
        <f>B3+B17+B31+B45+B59+B73+B87</f>
        <v>4150000</v>
      </c>
      <c r="C101" s="2">
        <f t="shared" ref="C101:N101" si="153">C3+C17+C31+C45+C59+C73+C87</f>
        <v>2500000</v>
      </c>
      <c r="D101" s="2">
        <f t="shared" si="153"/>
        <v>2500000</v>
      </c>
      <c r="E101" s="2">
        <f t="shared" si="153"/>
        <v>2500000</v>
      </c>
      <c r="F101" s="2">
        <f t="shared" si="153"/>
        <v>2500000</v>
      </c>
      <c r="G101" s="2">
        <f t="shared" si="153"/>
        <v>2500000</v>
      </c>
      <c r="H101" s="2">
        <f t="shared" si="153"/>
        <v>2500000</v>
      </c>
      <c r="I101" s="2">
        <f t="shared" si="153"/>
        <v>0</v>
      </c>
      <c r="J101" s="2">
        <f t="shared" si="153"/>
        <v>0</v>
      </c>
      <c r="K101" s="2">
        <f t="shared" si="153"/>
        <v>0</v>
      </c>
      <c r="L101" s="2">
        <f t="shared" si="153"/>
        <v>0</v>
      </c>
      <c r="M101" s="2">
        <f t="shared" si="153"/>
        <v>0</v>
      </c>
      <c r="N101" s="2">
        <f t="shared" si="153"/>
        <v>0</v>
      </c>
      <c r="O101" s="2">
        <f>SUM(B101:N101)</f>
        <v>19150000</v>
      </c>
      <c r="P101" s="1">
        <f>기숙사비!G10</f>
        <v>24744800</v>
      </c>
      <c r="Q101" s="5">
        <f>O101-P101</f>
        <v>-5594800</v>
      </c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7" x14ac:dyDescent="0.3">
      <c r="A103" s="2" t="s">
        <v>43</v>
      </c>
      <c r="B103" s="2">
        <f t="shared" ref="B103:N108" si="154">B5+B19+B33+B47+B61+B75+B89</f>
        <v>2070</v>
      </c>
      <c r="C103" s="2">
        <f t="shared" si="154"/>
        <v>0</v>
      </c>
      <c r="D103" s="2">
        <f t="shared" si="154"/>
        <v>0</v>
      </c>
      <c r="E103" s="2">
        <f t="shared" si="154"/>
        <v>5010</v>
      </c>
      <c r="F103" s="2">
        <f t="shared" si="154"/>
        <v>0</v>
      </c>
      <c r="G103" s="2">
        <f t="shared" si="154"/>
        <v>0</v>
      </c>
      <c r="H103" s="2">
        <f t="shared" si="154"/>
        <v>0</v>
      </c>
      <c r="I103" s="2">
        <f t="shared" si="154"/>
        <v>0</v>
      </c>
      <c r="J103" s="2">
        <f t="shared" si="154"/>
        <v>0</v>
      </c>
      <c r="K103" s="2">
        <f t="shared" si="154"/>
        <v>0</v>
      </c>
      <c r="L103" s="2">
        <f t="shared" si="154"/>
        <v>0</v>
      </c>
      <c r="M103" s="2">
        <f t="shared" si="154"/>
        <v>0</v>
      </c>
      <c r="N103" s="2">
        <f t="shared" si="154"/>
        <v>0</v>
      </c>
      <c r="O103" s="2">
        <f>SUM(B103:N103)</f>
        <v>7080</v>
      </c>
    </row>
    <row r="104" spans="1:17" x14ac:dyDescent="0.3">
      <c r="A104" s="2" t="s">
        <v>44</v>
      </c>
      <c r="B104" s="2">
        <f t="shared" si="154"/>
        <v>200</v>
      </c>
      <c r="C104" s="2">
        <f t="shared" si="154"/>
        <v>0</v>
      </c>
      <c r="D104" s="2">
        <f t="shared" si="154"/>
        <v>0</v>
      </c>
      <c r="E104" s="2">
        <f t="shared" si="154"/>
        <v>490</v>
      </c>
      <c r="F104" s="2">
        <f t="shared" si="154"/>
        <v>0</v>
      </c>
      <c r="G104" s="2">
        <f t="shared" si="154"/>
        <v>0</v>
      </c>
      <c r="H104" s="2">
        <f t="shared" si="154"/>
        <v>0</v>
      </c>
      <c r="I104" s="2">
        <f t="shared" si="154"/>
        <v>0</v>
      </c>
      <c r="J104" s="2">
        <f t="shared" si="154"/>
        <v>0</v>
      </c>
      <c r="K104" s="2">
        <f t="shared" si="154"/>
        <v>0</v>
      </c>
      <c r="L104" s="2">
        <f t="shared" si="154"/>
        <v>0</v>
      </c>
      <c r="M104" s="2">
        <f t="shared" si="154"/>
        <v>0</v>
      </c>
      <c r="N104" s="2">
        <f t="shared" si="154"/>
        <v>0</v>
      </c>
      <c r="O104" s="2">
        <f t="shared" ref="O104:O111" si="155">SUM(B104:N104)</f>
        <v>690</v>
      </c>
    </row>
    <row r="105" spans="1:17" x14ac:dyDescent="0.3">
      <c r="A105" s="2" t="s">
        <v>45</v>
      </c>
      <c r="B105" s="2">
        <f t="shared" si="154"/>
        <v>52520</v>
      </c>
      <c r="C105" s="2">
        <f t="shared" si="154"/>
        <v>53300</v>
      </c>
      <c r="D105" s="2">
        <f t="shared" si="154"/>
        <v>52520</v>
      </c>
      <c r="E105" s="2">
        <f t="shared" si="154"/>
        <v>52520</v>
      </c>
      <c r="F105" s="2">
        <f t="shared" si="154"/>
        <v>0</v>
      </c>
      <c r="G105" s="2">
        <f t="shared" si="154"/>
        <v>0</v>
      </c>
      <c r="H105" s="2">
        <f t="shared" si="154"/>
        <v>0</v>
      </c>
      <c r="I105" s="2">
        <f t="shared" si="154"/>
        <v>0</v>
      </c>
      <c r="J105" s="2">
        <f t="shared" si="154"/>
        <v>0</v>
      </c>
      <c r="K105" s="2">
        <f t="shared" si="154"/>
        <v>0</v>
      </c>
      <c r="L105" s="2">
        <f t="shared" si="154"/>
        <v>0</v>
      </c>
      <c r="M105" s="2">
        <f t="shared" si="154"/>
        <v>0</v>
      </c>
      <c r="N105" s="2">
        <f t="shared" si="154"/>
        <v>0</v>
      </c>
      <c r="O105" s="2">
        <f t="shared" si="155"/>
        <v>210860</v>
      </c>
    </row>
    <row r="106" spans="1:17" x14ac:dyDescent="0.3">
      <c r="A106" s="2" t="s">
        <v>46</v>
      </c>
      <c r="B106" s="2">
        <f t="shared" si="154"/>
        <v>73210</v>
      </c>
      <c r="C106" s="2">
        <f t="shared" si="154"/>
        <v>73210</v>
      </c>
      <c r="D106" s="2">
        <f t="shared" si="154"/>
        <v>73210</v>
      </c>
      <c r="E106" s="2">
        <f t="shared" si="154"/>
        <v>73210</v>
      </c>
      <c r="F106" s="2">
        <f t="shared" si="154"/>
        <v>0</v>
      </c>
      <c r="G106" s="2">
        <f t="shared" si="154"/>
        <v>0</v>
      </c>
      <c r="H106" s="2">
        <f t="shared" si="154"/>
        <v>0</v>
      </c>
      <c r="I106" s="2">
        <f t="shared" si="154"/>
        <v>0</v>
      </c>
      <c r="J106" s="2">
        <f t="shared" si="154"/>
        <v>0</v>
      </c>
      <c r="K106" s="2">
        <f t="shared" si="154"/>
        <v>0</v>
      </c>
      <c r="L106" s="2">
        <f t="shared" si="154"/>
        <v>0</v>
      </c>
      <c r="M106" s="2">
        <f t="shared" si="154"/>
        <v>0</v>
      </c>
      <c r="N106" s="2">
        <f t="shared" si="154"/>
        <v>0</v>
      </c>
      <c r="O106" s="2">
        <f t="shared" si="155"/>
        <v>292840</v>
      </c>
    </row>
    <row r="107" spans="1:17" x14ac:dyDescent="0.3">
      <c r="A107" s="2" t="s">
        <v>47</v>
      </c>
      <c r="B107" s="2">
        <f t="shared" si="154"/>
        <v>9070</v>
      </c>
      <c r="C107" s="2">
        <f t="shared" si="154"/>
        <v>9340</v>
      </c>
      <c r="D107" s="2">
        <f t="shared" si="154"/>
        <v>9360</v>
      </c>
      <c r="E107" s="2">
        <f t="shared" si="154"/>
        <v>9340</v>
      </c>
      <c r="F107" s="2">
        <f t="shared" si="154"/>
        <v>0</v>
      </c>
      <c r="G107" s="2">
        <f t="shared" si="154"/>
        <v>0</v>
      </c>
      <c r="H107" s="2">
        <f t="shared" si="154"/>
        <v>0</v>
      </c>
      <c r="I107" s="2">
        <f t="shared" si="154"/>
        <v>0</v>
      </c>
      <c r="J107" s="2">
        <f t="shared" si="154"/>
        <v>0</v>
      </c>
      <c r="K107" s="2">
        <f t="shared" si="154"/>
        <v>0</v>
      </c>
      <c r="L107" s="2">
        <f t="shared" si="154"/>
        <v>0</v>
      </c>
      <c r="M107" s="2">
        <f t="shared" si="154"/>
        <v>0</v>
      </c>
      <c r="N107" s="2">
        <f t="shared" si="154"/>
        <v>0</v>
      </c>
      <c r="O107" s="2">
        <f t="shared" si="155"/>
        <v>37110</v>
      </c>
    </row>
    <row r="108" spans="1:17" x14ac:dyDescent="0.3">
      <c r="A108" s="2" t="s">
        <v>50</v>
      </c>
      <c r="B108" s="2">
        <f t="shared" si="154"/>
        <v>0</v>
      </c>
      <c r="C108" s="2">
        <f t="shared" si="154"/>
        <v>0</v>
      </c>
      <c r="D108" s="2">
        <f t="shared" si="154"/>
        <v>0</v>
      </c>
      <c r="E108" s="2">
        <f t="shared" si="154"/>
        <v>0</v>
      </c>
      <c r="F108" s="2">
        <f t="shared" si="154"/>
        <v>0</v>
      </c>
      <c r="G108" s="2">
        <f t="shared" si="154"/>
        <v>0</v>
      </c>
      <c r="H108" s="2">
        <f t="shared" si="154"/>
        <v>0</v>
      </c>
      <c r="I108" s="2">
        <f t="shared" si="154"/>
        <v>0</v>
      </c>
      <c r="J108" s="2">
        <f t="shared" si="154"/>
        <v>0</v>
      </c>
      <c r="K108" s="2">
        <f t="shared" si="154"/>
        <v>0</v>
      </c>
      <c r="L108" s="2">
        <f t="shared" si="154"/>
        <v>0</v>
      </c>
      <c r="M108" s="2">
        <f t="shared" si="154"/>
        <v>0</v>
      </c>
      <c r="N108" s="2">
        <f t="shared" si="154"/>
        <v>0</v>
      </c>
      <c r="O108" s="2">
        <f t="shared" si="155"/>
        <v>0</v>
      </c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>
        <f t="shared" si="155"/>
        <v>0</v>
      </c>
    </row>
    <row r="110" spans="1:17" x14ac:dyDescent="0.3">
      <c r="A110" s="2"/>
      <c r="B110" s="2">
        <f>SUM(B103:B109)</f>
        <v>137070</v>
      </c>
      <c r="C110" s="2">
        <f t="shared" ref="C110" si="156">SUM(C103:C109)</f>
        <v>135850</v>
      </c>
      <c r="D110" s="2">
        <f t="shared" ref="D110" si="157">SUM(D103:D109)</f>
        <v>135090</v>
      </c>
      <c r="E110" s="2">
        <f t="shared" ref="E110" si="158">SUM(E103:E109)</f>
        <v>140570</v>
      </c>
      <c r="F110" s="2">
        <f t="shared" ref="F110" si="159">SUM(F103:F109)</f>
        <v>0</v>
      </c>
      <c r="G110" s="2">
        <f t="shared" ref="G110" si="160">SUM(G103:G109)</f>
        <v>0</v>
      </c>
      <c r="H110" s="2">
        <f t="shared" ref="H110" si="161">SUM(H103:H109)</f>
        <v>0</v>
      </c>
      <c r="I110" s="2">
        <f t="shared" ref="I110" si="162">SUM(I103:I109)</f>
        <v>0</v>
      </c>
      <c r="J110" s="2">
        <f t="shared" ref="J110" si="163">SUM(J103:J109)</f>
        <v>0</v>
      </c>
      <c r="K110" s="2">
        <f t="shared" ref="K110" si="164">SUM(K103:K109)</f>
        <v>0</v>
      </c>
      <c r="L110" s="2">
        <f t="shared" ref="L110" si="165">SUM(L103:L109)</f>
        <v>0</v>
      </c>
      <c r="M110" s="2">
        <f t="shared" ref="M110" si="166">SUM(M103:M109)</f>
        <v>0</v>
      </c>
      <c r="N110" s="2">
        <f t="shared" ref="N110" si="167">SUM(N103:N109)</f>
        <v>0</v>
      </c>
      <c r="O110" s="2">
        <f t="shared" si="155"/>
        <v>548580</v>
      </c>
    </row>
    <row r="111" spans="1:17" x14ac:dyDescent="0.3">
      <c r="A111" s="2" t="s">
        <v>48</v>
      </c>
      <c r="B111" s="2">
        <f>B101-B110</f>
        <v>4012930</v>
      </c>
      <c r="C111" s="2">
        <f t="shared" ref="C111" si="168">C101-C110</f>
        <v>2364150</v>
      </c>
      <c r="D111" s="2">
        <f t="shared" ref="D111" si="169">D101-D110</f>
        <v>2364910</v>
      </c>
      <c r="E111" s="2">
        <f t="shared" ref="E111" si="170">E101-E110</f>
        <v>2359430</v>
      </c>
      <c r="F111" s="2">
        <f t="shared" ref="F111" si="171">F101-F110</f>
        <v>2500000</v>
      </c>
      <c r="G111" s="2">
        <f t="shared" ref="G111" si="172">G101-G110</f>
        <v>2500000</v>
      </c>
      <c r="H111" s="2">
        <f t="shared" ref="H111" si="173">H101-H110</f>
        <v>2500000</v>
      </c>
      <c r="I111" s="2">
        <f t="shared" ref="I111" si="174">I101-I110</f>
        <v>0</v>
      </c>
      <c r="J111" s="2">
        <f t="shared" ref="J111" si="175">J101-J110</f>
        <v>0</v>
      </c>
      <c r="K111" s="2">
        <f t="shared" ref="K111" si="176">K101-K110</f>
        <v>0</v>
      </c>
      <c r="L111" s="2">
        <f t="shared" ref="L111" si="177">L101-L110</f>
        <v>0</v>
      </c>
      <c r="M111" s="2">
        <f t="shared" ref="M111" si="178">M101-M110</f>
        <v>0</v>
      </c>
      <c r="N111" s="2">
        <f t="shared" ref="N111" si="179">N101-N110</f>
        <v>0</v>
      </c>
      <c r="O111" s="2">
        <f t="shared" si="155"/>
        <v>18601420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기숙사비</vt:lpstr>
      <vt:lpstr>공제내역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설경석</dc:creator>
  <cp:lastModifiedBy>d</cp:lastModifiedBy>
  <cp:lastPrinted>2014-02-11T01:23:54Z</cp:lastPrinted>
  <dcterms:created xsi:type="dcterms:W3CDTF">2012-06-21T05:23:55Z</dcterms:created>
  <dcterms:modified xsi:type="dcterms:W3CDTF">2016-03-16T06:39:25Z</dcterms:modified>
</cp:coreProperties>
</file>