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16학년도\중학교\"/>
    </mc:Choice>
  </mc:AlternateContent>
  <bookViews>
    <workbookView xWindow="120" yWindow="180" windowWidth="23715" windowHeight="9735"/>
  </bookViews>
  <sheets>
    <sheet name="기숙사비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I47" i="1" l="1"/>
  <c r="I48" i="1"/>
  <c r="I44" i="1"/>
  <c r="I45" i="1"/>
  <c r="I49" i="1" l="1"/>
  <c r="O17" i="1" l="1"/>
  <c r="H6" i="1" l="1"/>
  <c r="K12" i="1" l="1"/>
  <c r="I12" i="1"/>
  <c r="G12" i="1"/>
  <c r="B31" i="1"/>
  <c r="E24" i="1"/>
  <c r="I53" i="1" l="1"/>
  <c r="B55" i="1"/>
  <c r="I31" i="1"/>
  <c r="I30" i="1"/>
  <c r="I33" i="1"/>
  <c r="I34" i="1"/>
  <c r="B29" i="1"/>
  <c r="B35" i="1"/>
  <c r="G16" i="1"/>
  <c r="F16" i="1"/>
  <c r="E16" i="1"/>
  <c r="H8" i="1" l="1"/>
  <c r="D8" i="1"/>
  <c r="F8" i="1"/>
  <c r="N23" i="1" l="1"/>
  <c r="L23" i="1"/>
  <c r="K23" i="1"/>
  <c r="J23" i="1"/>
  <c r="I23" i="1"/>
  <c r="H23" i="1"/>
  <c r="G23" i="1"/>
  <c r="F23" i="1"/>
  <c r="E23" i="1"/>
  <c r="D23" i="1"/>
  <c r="C23" i="1"/>
  <c r="O22" i="1"/>
  <c r="O21" i="1"/>
  <c r="O20" i="1"/>
  <c r="O19" i="1"/>
  <c r="O18" i="1"/>
  <c r="O16" i="1"/>
  <c r="E10" i="1"/>
  <c r="C10" i="1"/>
  <c r="K11" i="1" s="1"/>
  <c r="B10" i="1"/>
  <c r="J11" i="1" s="1"/>
  <c r="I9" i="1"/>
  <c r="J9" i="1" s="1"/>
  <c r="F9" i="1"/>
  <c r="G13" i="1" s="1"/>
  <c r="D9" i="1"/>
  <c r="F7" i="1"/>
  <c r="D7" i="1"/>
  <c r="F6" i="1"/>
  <c r="D6" i="1"/>
  <c r="I5" i="1"/>
  <c r="J5" i="1" s="1"/>
  <c r="F5" i="1"/>
  <c r="D5" i="1"/>
  <c r="I39" i="1" l="1"/>
  <c r="K5" i="1"/>
  <c r="D10" i="1"/>
  <c r="K9" i="1"/>
  <c r="F10" i="1"/>
  <c r="M23" i="1"/>
  <c r="O23" i="1" s="1"/>
  <c r="G6" i="1" l="1"/>
  <c r="K24" i="1"/>
  <c r="G8" i="1" s="1"/>
  <c r="G11" i="1" l="1"/>
  <c r="I8" i="1"/>
  <c r="K39" i="1"/>
  <c r="L39" i="1" s="1"/>
  <c r="B39" i="1"/>
  <c r="E33" i="1" s="1"/>
  <c r="I7" i="1"/>
  <c r="J7" i="1" s="1"/>
  <c r="J8" i="1" l="1"/>
  <c r="I13" i="1"/>
  <c r="K13" i="1" s="1"/>
  <c r="G10" i="1"/>
  <c r="K8" i="1"/>
  <c r="K7" i="1"/>
  <c r="H10" i="1" l="1"/>
  <c r="I6" i="1"/>
  <c r="J6" i="1" l="1"/>
  <c r="J10" i="1" s="1"/>
  <c r="K6" i="1"/>
  <c r="K10" i="1" s="1"/>
  <c r="I10" i="1"/>
  <c r="F43" i="1" l="1"/>
  <c r="F45" i="1" s="1"/>
  <c r="L49" i="1"/>
</calcChain>
</file>

<file path=xl/comments1.xml><?xml version="1.0" encoding="utf-8"?>
<comments xmlns="http://schemas.openxmlformats.org/spreadsheetml/2006/main">
  <authors>
    <author>계장님</author>
  </authors>
  <commentList>
    <comment ref="N16" authorId="0" shapeId="0">
      <text>
        <r>
          <rPr>
            <b/>
            <sz val="9"/>
            <color indexed="81"/>
            <rFont val="돋움"/>
            <family val="3"/>
            <charset val="129"/>
          </rPr>
          <t>계장님예상금액
양봉순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총급여</t>
        </r>
        <r>
          <rPr>
            <b/>
            <sz val="9"/>
            <color indexed="81"/>
            <rFont val="Tahoma"/>
            <family val="2"/>
          </rPr>
          <t>15,099,120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월현재</t>
        </r>
        <r>
          <rPr>
            <b/>
            <sz val="9"/>
            <color indexed="81"/>
            <rFont val="Tahoma"/>
            <family val="2"/>
          </rPr>
          <t xml:space="preserve"> 14,133,120
</t>
        </r>
        <r>
          <rPr>
            <b/>
            <sz val="9"/>
            <color indexed="81"/>
            <rFont val="돋움"/>
            <family val="3"/>
            <charset val="129"/>
          </rPr>
          <t>잔액</t>
        </r>
        <r>
          <rPr>
            <b/>
            <sz val="9"/>
            <color indexed="81"/>
            <rFont val="Tahoma"/>
            <family val="2"/>
          </rPr>
          <t xml:space="preserve"> 990,000</t>
        </r>
      </text>
    </comment>
  </commentList>
</comments>
</file>

<file path=xl/sharedStrings.xml><?xml version="1.0" encoding="utf-8"?>
<sst xmlns="http://schemas.openxmlformats.org/spreadsheetml/2006/main" count="104" uniqueCount="81">
  <si>
    <t>구분</t>
    <phoneticPr fontId="1" type="noConversion"/>
  </si>
  <si>
    <t>비고</t>
    <phoneticPr fontId="1" type="noConversion"/>
  </si>
  <si>
    <t>8월</t>
  </si>
  <si>
    <t>9월</t>
  </si>
  <si>
    <t>10월</t>
  </si>
  <si>
    <t>11월</t>
  </si>
  <si>
    <t>12월</t>
  </si>
  <si>
    <t>1월</t>
  </si>
  <si>
    <t>2월</t>
  </si>
  <si>
    <t>금액</t>
    <phoneticPr fontId="1" type="noConversion"/>
  </si>
  <si>
    <t>보험부담금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</si>
  <si>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</si>
  <si>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</si>
  <si>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</si>
  <si>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</si>
  <si>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</si>
  <si>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</si>
  <si>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</si>
  <si>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</si>
  <si>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</si>
  <si>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</si>
  <si>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</si>
  <si>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</si>
  <si>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</si>
  <si>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</si>
  <si>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</si>
  <si>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</si>
  <si>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</si>
  <si>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</si>
  <si>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</si>
  <si>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합계</t>
    <phoneticPr fontId="1" type="noConversion"/>
  </si>
  <si>
    <t>학기</t>
    <phoneticPr fontId="1" type="noConversion"/>
  </si>
  <si>
    <t>1학기</t>
    <phoneticPr fontId="1" type="noConversion"/>
  </si>
  <si>
    <t>2학기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</si>
  <si>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</si>
  <si>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</si>
  <si>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</si>
  <si>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국민연금</t>
    <phoneticPr fontId="1" type="noConversion"/>
  </si>
  <si>
    <t>건강보험</t>
    <phoneticPr fontId="1" type="noConversion"/>
  </si>
  <si>
    <t>노인장기</t>
    <phoneticPr fontId="1" type="noConversion"/>
  </si>
  <si>
    <t>산업재해</t>
    <phoneticPr fontId="1" type="noConversion"/>
  </si>
  <si>
    <t>고용보험</t>
    <phoneticPr fontId="1" type="noConversion"/>
  </si>
  <si>
    <t>입사비</t>
    <phoneticPr fontId="1" type="noConversion"/>
  </si>
  <si>
    <t>여름방학</t>
    <phoneticPr fontId="1" type="noConversion"/>
  </si>
  <si>
    <t>2학기</t>
    <phoneticPr fontId="1" type="noConversion"/>
  </si>
  <si>
    <t>인건비</t>
    <phoneticPr fontId="1" type="noConversion"/>
  </si>
  <si>
    <t>인건비내역</t>
    <phoneticPr fontId="1" type="noConversion"/>
  </si>
  <si>
    <t>도시가스</t>
    <phoneticPr fontId="1" type="noConversion"/>
  </si>
  <si>
    <t>비품수선</t>
    <phoneticPr fontId="1" type="noConversion"/>
  </si>
  <si>
    <t>물품</t>
    <phoneticPr fontId="1" type="noConversion"/>
  </si>
  <si>
    <t>상하수도요금</t>
    <phoneticPr fontId="1" type="noConversion"/>
  </si>
  <si>
    <t>전기요금</t>
    <phoneticPr fontId="1" type="noConversion"/>
  </si>
  <si>
    <t>청소용품(쓰레기봉투)</t>
    <phoneticPr fontId="1" type="noConversion"/>
  </si>
  <si>
    <t>한민희</t>
    <phoneticPr fontId="1" type="noConversion"/>
  </si>
  <si>
    <t>양봉순</t>
    <phoneticPr fontId="1" type="noConversion"/>
  </si>
  <si>
    <t>황산석</t>
    <phoneticPr fontId="1" type="noConversion"/>
  </si>
  <si>
    <t>현재잔액</t>
    <phoneticPr fontId="1" type="noConversion"/>
  </si>
  <si>
    <t>2월지출예정액</t>
    <phoneticPr fontId="1" type="noConversion"/>
  </si>
  <si>
    <t>잔액예정</t>
    <phoneticPr fontId="1" type="noConversion"/>
  </si>
  <si>
    <t>간식</t>
    <phoneticPr fontId="1" type="noConversion"/>
  </si>
  <si>
    <t>시설비</t>
    <phoneticPr fontId="1" type="noConversion"/>
  </si>
  <si>
    <t>CCTV사용료</t>
    <phoneticPr fontId="1" type="noConversion"/>
  </si>
  <si>
    <t>소모품</t>
    <phoneticPr fontId="1" type="noConversion"/>
  </si>
  <si>
    <t>고보조금</t>
    <phoneticPr fontId="1" type="noConversion"/>
  </si>
  <si>
    <t>잔액(수납)</t>
    <phoneticPr fontId="1" type="noConversion"/>
  </si>
  <si>
    <t>1학기운영비내역</t>
    <phoneticPr fontId="1" type="noConversion"/>
  </si>
  <si>
    <t>2학기운영비내역</t>
    <phoneticPr fontId="1" type="noConversion"/>
  </si>
  <si>
    <t>*1학기보험부담금내역</t>
    <phoneticPr fontId="1" type="noConversion"/>
  </si>
  <si>
    <t>*2학기보험부담금내역</t>
    <phoneticPr fontId="1" type="noConversion"/>
  </si>
  <si>
    <t>1학기총수입</t>
    <phoneticPr fontId="1" type="noConversion"/>
  </si>
  <si>
    <t>1학기총지출</t>
    <phoneticPr fontId="1" type="noConversion"/>
  </si>
  <si>
    <t>1학기잔액</t>
    <phoneticPr fontId="1" type="noConversion"/>
  </si>
  <si>
    <t>2학기총수입</t>
  </si>
  <si>
    <t>2학기총지출</t>
  </si>
  <si>
    <t>2학기잔액</t>
  </si>
  <si>
    <t>2016학년도 중학교기숙사비 정산</t>
    <phoneticPr fontId="1" type="noConversion"/>
  </si>
  <si>
    <t xml:space="preserve">예상금액임 </t>
    <phoneticPr fontId="1" type="noConversion"/>
  </si>
  <si>
    <t>퇴직금예상</t>
    <phoneticPr fontId="1" type="noConversion"/>
  </si>
  <si>
    <t>2월누락</t>
    <phoneticPr fontId="1" type="noConversion"/>
  </si>
  <si>
    <t>남는예상금액</t>
    <phoneticPr fontId="1" type="noConversion"/>
  </si>
  <si>
    <t>(기준일 :2017-02-28)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</si>
</sst>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0" borderId="0" xfId="0" applyNumberFormat="1" applyFo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abSelected="1" workbookViewId="0">
      <selection activeCell="F25" sqref="F25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5" x14ac:dyDescent="0.3">
      <c r="A2" s="1" t="s">
        <v>75</v>
      </c>
      <c r="K2" s="1" t="s">
        <v>80</v>
      </c>
    </row>
    <row r="3" spans="1:15" x14ac:dyDescent="0.3">
      <c r="A3" s="9" t="s">
        <v>11</v>
      </c>
      <c r="B3" s="9" t="s">
        <v>12</v>
      </c>
      <c r="C3" s="9"/>
      <c r="D3" s="9"/>
      <c r="E3" s="9"/>
      <c r="F3" s="9"/>
      <c r="G3" s="9" t="s">
        <v>13</v>
      </c>
      <c r="H3" s="9"/>
      <c r="I3" s="9"/>
      <c r="J3" s="9" t="s">
        <v>14</v>
      </c>
      <c r="K3" s="9" t="s">
        <v>64</v>
      </c>
      <c r="L3" s="9" t="s">
        <v>15</v>
      </c>
    </row>
    <row r="4" spans="1:15" x14ac:dyDescent="0.3">
      <c r="A4" s="9"/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45</v>
      </c>
      <c r="H4" s="3" t="s">
        <v>21</v>
      </c>
      <c r="I4" s="3" t="s">
        <v>22</v>
      </c>
      <c r="J4" s="9"/>
      <c r="K4" s="9"/>
      <c r="L4" s="9"/>
    </row>
    <row r="5" spans="1:15" x14ac:dyDescent="0.3">
      <c r="A5" s="2" t="s">
        <v>42</v>
      </c>
      <c r="B5" s="2">
        <v>600000</v>
      </c>
      <c r="C5" s="2">
        <v>600000</v>
      </c>
      <c r="D5" s="2">
        <f>B5-C5</f>
        <v>0</v>
      </c>
      <c r="E5" s="2"/>
      <c r="F5" s="2">
        <f>C5+E5</f>
        <v>600000</v>
      </c>
      <c r="G5" s="2"/>
      <c r="H5" s="2"/>
      <c r="I5" s="2">
        <f>SUM(G5:H5)</f>
        <v>0</v>
      </c>
      <c r="J5" s="2">
        <f>B5+E5-I5</f>
        <v>600000</v>
      </c>
      <c r="K5" s="2">
        <f>F5-I5</f>
        <v>600000</v>
      </c>
      <c r="L5" s="2"/>
    </row>
    <row r="6" spans="1:15" x14ac:dyDescent="0.3">
      <c r="A6" s="2" t="s">
        <v>23</v>
      </c>
      <c r="B6" s="2">
        <v>13824000</v>
      </c>
      <c r="C6" s="2">
        <v>13824000</v>
      </c>
      <c r="D6" s="2">
        <f>B6-C6</f>
        <v>0</v>
      </c>
      <c r="E6" s="2"/>
      <c r="F6" s="2">
        <f>C6+E6</f>
        <v>13824000</v>
      </c>
      <c r="G6" s="2">
        <f>E24</f>
        <v>8862720</v>
      </c>
      <c r="H6" s="2">
        <f>B39</f>
        <v>5235830</v>
      </c>
      <c r="I6" s="2">
        <f>SUM(G6:H6)</f>
        <v>14098550</v>
      </c>
      <c r="J6" s="2">
        <f t="shared" ref="J6:J9" si="0">B6+E6-I6</f>
        <v>-274550</v>
      </c>
      <c r="K6" s="2">
        <f>F6-I6</f>
        <v>-274550</v>
      </c>
      <c r="L6" s="2"/>
    </row>
    <row r="7" spans="1:15" x14ac:dyDescent="0.3">
      <c r="A7" s="2" t="s">
        <v>43</v>
      </c>
      <c r="B7" s="2"/>
      <c r="C7" s="2"/>
      <c r="D7" s="2">
        <f>B7-C7</f>
        <v>0</v>
      </c>
      <c r="E7" s="2"/>
      <c r="F7" s="2">
        <f>C7+E7</f>
        <v>0</v>
      </c>
      <c r="G7" s="2"/>
      <c r="H7" s="2"/>
      <c r="I7" s="2">
        <f>SUM(G7:H7)</f>
        <v>0</v>
      </c>
      <c r="J7" s="2">
        <f t="shared" si="0"/>
        <v>0</v>
      </c>
      <c r="K7" s="2">
        <f>F7-I7</f>
        <v>0</v>
      </c>
      <c r="L7" s="2"/>
    </row>
    <row r="8" spans="1:15" x14ac:dyDescent="0.3">
      <c r="A8" s="2" t="s">
        <v>44</v>
      </c>
      <c r="B8" s="2">
        <v>12672000</v>
      </c>
      <c r="C8" s="2">
        <v>12672000</v>
      </c>
      <c r="D8" s="2">
        <f>B8-C8</f>
        <v>0</v>
      </c>
      <c r="E8" s="2"/>
      <c r="F8" s="2">
        <f>C8+E8</f>
        <v>12672000</v>
      </c>
      <c r="G8" s="2">
        <f>K24</f>
        <v>16628160</v>
      </c>
      <c r="H8" s="2">
        <f>B55+I53</f>
        <v>4371290</v>
      </c>
      <c r="I8" s="2">
        <f>SUM(G8:H8)</f>
        <v>20999450</v>
      </c>
      <c r="J8" s="2">
        <f t="shared" si="0"/>
        <v>-8327450</v>
      </c>
      <c r="K8" s="2">
        <f>F8-I8</f>
        <v>-8327450</v>
      </c>
      <c r="L8" s="2"/>
    </row>
    <row r="9" spans="1:15" x14ac:dyDescent="0.3">
      <c r="A9" s="2" t="s">
        <v>63</v>
      </c>
      <c r="B9" s="2">
        <v>8002000</v>
      </c>
      <c r="C9" s="2">
        <v>8002000</v>
      </c>
      <c r="D9" s="2">
        <f>B9-C9</f>
        <v>0</v>
      </c>
      <c r="E9" s="2"/>
      <c r="F9" s="2">
        <f>C9+E9</f>
        <v>8002000</v>
      </c>
      <c r="G9" s="2"/>
      <c r="H9" s="2"/>
      <c r="I9" s="2">
        <f>SUM(G9:H9)</f>
        <v>0</v>
      </c>
      <c r="J9" s="2">
        <f t="shared" si="0"/>
        <v>8002000</v>
      </c>
      <c r="K9" s="2">
        <f>F9-I9</f>
        <v>8002000</v>
      </c>
      <c r="L9" s="2"/>
    </row>
    <row r="10" spans="1:15" x14ac:dyDescent="0.3">
      <c r="A10" s="2"/>
      <c r="B10" s="2">
        <f>SUM(B5:B9)</f>
        <v>35098000</v>
      </c>
      <c r="C10" s="2">
        <f t="shared" ref="C10:K10" si="1">SUM(C5:C9)</f>
        <v>35098000</v>
      </c>
      <c r="D10" s="2">
        <f t="shared" si="1"/>
        <v>0</v>
      </c>
      <c r="E10" s="2">
        <f t="shared" si="1"/>
        <v>0</v>
      </c>
      <c r="F10" s="2">
        <f t="shared" si="1"/>
        <v>35098000</v>
      </c>
      <c r="G10" s="2">
        <f t="shared" si="1"/>
        <v>25490880</v>
      </c>
      <c r="H10" s="2">
        <f t="shared" si="1"/>
        <v>9607120</v>
      </c>
      <c r="I10" s="2">
        <f t="shared" si="1"/>
        <v>35098000</v>
      </c>
      <c r="J10" s="2">
        <f t="shared" si="1"/>
        <v>0</v>
      </c>
      <c r="K10" s="2">
        <f t="shared" si="1"/>
        <v>0</v>
      </c>
      <c r="L10" s="2"/>
    </row>
    <row r="11" spans="1:15" x14ac:dyDescent="0.3">
      <c r="G11" s="1">
        <f>E24+K24</f>
        <v>25490880</v>
      </c>
      <c r="J11" s="1">
        <f>B10-I11</f>
        <v>35098000</v>
      </c>
      <c r="K11" s="1">
        <f>C10-I11</f>
        <v>35098000</v>
      </c>
    </row>
    <row r="12" spans="1:15" x14ac:dyDescent="0.3">
      <c r="F12" s="1" t="s">
        <v>69</v>
      </c>
      <c r="G12" s="1">
        <f>F5+F6</f>
        <v>14424000</v>
      </c>
      <c r="H12" s="1" t="s">
        <v>70</v>
      </c>
      <c r="I12" s="1">
        <f>I6</f>
        <v>14098550</v>
      </c>
      <c r="J12" s="1" t="s">
        <v>71</v>
      </c>
      <c r="K12" s="1">
        <f>+G12-I12</f>
        <v>325450</v>
      </c>
    </row>
    <row r="13" spans="1:15" x14ac:dyDescent="0.3">
      <c r="F13" s="1" t="s">
        <v>72</v>
      </c>
      <c r="G13" s="1">
        <f>+F8+F9</f>
        <v>20674000</v>
      </c>
      <c r="H13" s="1" t="s">
        <v>73</v>
      </c>
      <c r="I13" s="1">
        <f>+I8+I9</f>
        <v>20999450</v>
      </c>
      <c r="J13" s="1" t="s">
        <v>74</v>
      </c>
      <c r="K13" s="1">
        <f>+G13-I13</f>
        <v>-325450</v>
      </c>
    </row>
    <row r="14" spans="1:15" x14ac:dyDescent="0.3">
      <c r="A14" s="1" t="s">
        <v>46</v>
      </c>
    </row>
    <row r="15" spans="1:15" x14ac:dyDescent="0.3">
      <c r="A15" s="9" t="s">
        <v>24</v>
      </c>
      <c r="B15" s="9"/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  <c r="H15" s="3" t="s">
        <v>2</v>
      </c>
      <c r="I15" s="3" t="s">
        <v>3</v>
      </c>
      <c r="J15" s="3" t="s">
        <v>4</v>
      </c>
      <c r="K15" s="3" t="s">
        <v>5</v>
      </c>
      <c r="L15" s="3" t="s">
        <v>6</v>
      </c>
      <c r="M15" s="3" t="s">
        <v>7</v>
      </c>
      <c r="N15" s="3" t="s">
        <v>8</v>
      </c>
      <c r="O15" s="3" t="s">
        <v>30</v>
      </c>
    </row>
    <row r="16" spans="1:15" x14ac:dyDescent="0.3">
      <c r="A16" s="2" t="s">
        <v>53</v>
      </c>
      <c r="B16" s="2"/>
      <c r="C16" s="2">
        <v>550000</v>
      </c>
      <c r="D16" s="2">
        <v>550000</v>
      </c>
      <c r="E16" s="2">
        <f>500000+50000</f>
        <v>550000</v>
      </c>
      <c r="F16" s="2">
        <f>500000+50000</f>
        <v>550000</v>
      </c>
      <c r="G16" s="2">
        <f>500000+50000</f>
        <v>550000</v>
      </c>
      <c r="H16" s="2">
        <v>550000</v>
      </c>
      <c r="I16" s="2">
        <v>550000</v>
      </c>
      <c r="J16" s="2">
        <v>550000</v>
      </c>
      <c r="K16" s="2">
        <v>550000</v>
      </c>
      <c r="L16" s="2">
        <v>550000</v>
      </c>
      <c r="M16" s="2">
        <v>550000</v>
      </c>
      <c r="N16" s="2">
        <v>550000</v>
      </c>
      <c r="O16" s="2">
        <f>SUM(C16:N16)</f>
        <v>6600000</v>
      </c>
    </row>
    <row r="17" spans="1:15" x14ac:dyDescent="0.3">
      <c r="A17" s="2" t="s">
        <v>54</v>
      </c>
      <c r="B17" s="2"/>
      <c r="C17" s="2"/>
      <c r="D17" s="2">
        <v>1254240</v>
      </c>
      <c r="E17" s="2"/>
      <c r="F17" s="2">
        <v>1254240</v>
      </c>
      <c r="G17" s="2">
        <v>1254240</v>
      </c>
      <c r="H17" s="2"/>
      <c r="I17" s="2">
        <v>1254240</v>
      </c>
      <c r="J17" s="2">
        <v>2568480</v>
      </c>
      <c r="K17" s="2">
        <v>2568480</v>
      </c>
      <c r="L17" s="2">
        <v>2664960</v>
      </c>
      <c r="M17" s="2">
        <v>1314240</v>
      </c>
      <c r="N17" s="2">
        <v>1157760</v>
      </c>
      <c r="O17" s="2">
        <f>SUM(C17:N17)</f>
        <v>15290880</v>
      </c>
    </row>
    <row r="18" spans="1:15" x14ac:dyDescent="0.3">
      <c r="A18" s="2" t="s">
        <v>55</v>
      </c>
      <c r="B18" s="2"/>
      <c r="C18" s="2">
        <v>300000</v>
      </c>
      <c r="D18" s="2">
        <v>300000</v>
      </c>
      <c r="E18" s="2">
        <v>300000</v>
      </c>
      <c r="F18" s="2">
        <v>300000</v>
      </c>
      <c r="G18" s="2">
        <v>300000</v>
      </c>
      <c r="H18" s="2">
        <v>300000</v>
      </c>
      <c r="I18" s="2">
        <v>300000</v>
      </c>
      <c r="J18" s="2">
        <v>300000</v>
      </c>
      <c r="K18" s="2">
        <v>300000</v>
      </c>
      <c r="L18" s="2">
        <v>300000</v>
      </c>
      <c r="M18" s="2">
        <v>300000</v>
      </c>
      <c r="N18" s="2">
        <v>300000</v>
      </c>
      <c r="O18" s="2">
        <f t="shared" ref="O18:O23" si="2">SUM(C18:N18)</f>
        <v>3600000</v>
      </c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2"/>
        <v>0</v>
      </c>
    </row>
    <row r="21" spans="1:1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2"/>
        <v>0</v>
      </c>
    </row>
    <row r="22" spans="1:1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2"/>
        <v>0</v>
      </c>
    </row>
    <row r="23" spans="1:15" x14ac:dyDescent="0.3">
      <c r="A23" s="9" t="s">
        <v>30</v>
      </c>
      <c r="B23" s="9"/>
      <c r="C23" s="2">
        <f>SUM(C16:C22)</f>
        <v>850000</v>
      </c>
      <c r="D23" s="2">
        <f t="shared" ref="D23:N23" si="3">SUM(D16:D22)</f>
        <v>2104240</v>
      </c>
      <c r="E23" s="2">
        <f t="shared" si="3"/>
        <v>850000</v>
      </c>
      <c r="F23" s="2">
        <f t="shared" si="3"/>
        <v>2104240</v>
      </c>
      <c r="G23" s="2">
        <f t="shared" si="3"/>
        <v>2104240</v>
      </c>
      <c r="H23" s="2">
        <f t="shared" si="3"/>
        <v>850000</v>
      </c>
      <c r="I23" s="2">
        <f t="shared" si="3"/>
        <v>2104240</v>
      </c>
      <c r="J23" s="2">
        <f t="shared" si="3"/>
        <v>3418480</v>
      </c>
      <c r="K23" s="2">
        <f t="shared" si="3"/>
        <v>3418480</v>
      </c>
      <c r="L23" s="2">
        <f t="shared" si="3"/>
        <v>3514960</v>
      </c>
      <c r="M23" s="2">
        <f t="shared" si="3"/>
        <v>2164240</v>
      </c>
      <c r="N23" s="2">
        <f t="shared" si="3"/>
        <v>2007760</v>
      </c>
      <c r="O23" s="2">
        <f t="shared" si="2"/>
        <v>25490880</v>
      </c>
    </row>
    <row r="24" spans="1:15" x14ac:dyDescent="0.3">
      <c r="A24" s="9" t="s">
        <v>31</v>
      </c>
      <c r="B24" s="9"/>
      <c r="C24" s="9" t="s">
        <v>32</v>
      </c>
      <c r="D24" s="9"/>
      <c r="E24" s="10">
        <f>C23+D23+E23+F23+G23+H23</f>
        <v>8862720</v>
      </c>
      <c r="F24" s="11"/>
      <c r="G24" s="11"/>
      <c r="H24" s="12"/>
      <c r="I24" s="10" t="s">
        <v>33</v>
      </c>
      <c r="J24" s="12"/>
      <c r="K24" s="10">
        <f>I23+J23+K23+L23+M23+N23</f>
        <v>16628160</v>
      </c>
      <c r="L24" s="11"/>
      <c r="M24" s="11"/>
      <c r="N24" s="12"/>
      <c r="O24" s="2"/>
    </row>
    <row r="26" spans="1:15" x14ac:dyDescent="0.3">
      <c r="A26" s="1" t="s">
        <v>65</v>
      </c>
    </row>
    <row r="27" spans="1:15" x14ac:dyDescent="0.3">
      <c r="A27" s="3" t="s">
        <v>34</v>
      </c>
      <c r="B27" s="3" t="s">
        <v>35</v>
      </c>
      <c r="C27" s="3" t="s">
        <v>36</v>
      </c>
    </row>
    <row r="28" spans="1:15" x14ac:dyDescent="0.3">
      <c r="A28" s="5" t="s">
        <v>52</v>
      </c>
      <c r="B28" s="2"/>
      <c r="C28" s="2"/>
      <c r="H28" s="1" t="s">
        <v>67</v>
      </c>
    </row>
    <row r="29" spans="1:15" x14ac:dyDescent="0.3">
      <c r="A29" s="2" t="s">
        <v>47</v>
      </c>
      <c r="B29" s="2">
        <f>1372010+1169170+113300+726750+295630+69550+25440</f>
        <v>3771850</v>
      </c>
      <c r="C29" s="2"/>
      <c r="H29" s="6" t="s">
        <v>0</v>
      </c>
      <c r="I29" s="6" t="s">
        <v>9</v>
      </c>
      <c r="J29" s="6" t="s">
        <v>1</v>
      </c>
    </row>
    <row r="30" spans="1:15" x14ac:dyDescent="0.3">
      <c r="A30" s="2" t="s">
        <v>51</v>
      </c>
      <c r="B30" s="2"/>
      <c r="C30" s="2"/>
      <c r="H30" s="2" t="s">
        <v>37</v>
      </c>
      <c r="I30" s="2">
        <f>47920+47920+47920+47920+51970+51970</f>
        <v>295620</v>
      </c>
      <c r="J30" s="2"/>
    </row>
    <row r="31" spans="1:15" x14ac:dyDescent="0.3">
      <c r="A31" s="2" t="s">
        <v>10</v>
      </c>
      <c r="B31" s="2">
        <f>I39</f>
        <v>737980</v>
      </c>
      <c r="C31" s="2"/>
      <c r="H31" s="2" t="s">
        <v>38</v>
      </c>
      <c r="I31" s="2">
        <f>35220+38170+38170+38170+43470+38170+38170</f>
        <v>269540</v>
      </c>
      <c r="J31" s="2"/>
    </row>
    <row r="32" spans="1:15" x14ac:dyDescent="0.3">
      <c r="A32" s="2" t="s">
        <v>48</v>
      </c>
      <c r="B32" s="2"/>
      <c r="C32" s="2"/>
      <c r="H32" s="2" t="s">
        <v>39</v>
      </c>
      <c r="I32" s="2"/>
      <c r="J32" s="2"/>
    </row>
    <row r="33" spans="1:12" x14ac:dyDescent="0.3">
      <c r="A33" s="2" t="s">
        <v>50</v>
      </c>
      <c r="B33" s="2"/>
      <c r="C33" s="2"/>
      <c r="E33" s="1">
        <f>E24+B39</f>
        <v>14098550</v>
      </c>
      <c r="H33" s="2" t="s">
        <v>40</v>
      </c>
      <c r="I33" s="2">
        <f>6700+17830+7260+7260+7260+7260</f>
        <v>53570</v>
      </c>
      <c r="J33" s="2"/>
    </row>
    <row r="34" spans="1:12" x14ac:dyDescent="0.3">
      <c r="A34" s="2" t="s">
        <v>60</v>
      </c>
      <c r="B34" s="2"/>
      <c r="C34" s="2"/>
      <c r="H34" s="2" t="s">
        <v>41</v>
      </c>
      <c r="I34" s="2">
        <f>16200+32810+17560+17560+17560+17560</f>
        <v>119250</v>
      </c>
      <c r="J34" s="2"/>
    </row>
    <row r="35" spans="1:12" x14ac:dyDescent="0.3">
      <c r="A35" s="2" t="s">
        <v>61</v>
      </c>
      <c r="B35" s="2">
        <f>121000+121000+121000+121000+121000+121000</f>
        <v>726000</v>
      </c>
      <c r="C35" s="2"/>
      <c r="H35" s="2"/>
      <c r="I35" s="2"/>
      <c r="J35" s="2"/>
    </row>
    <row r="36" spans="1:12" x14ac:dyDescent="0.3">
      <c r="A36" s="2" t="s">
        <v>62</v>
      </c>
      <c r="B36" s="2"/>
      <c r="C36" s="2"/>
      <c r="H36" s="2"/>
      <c r="I36" s="2"/>
      <c r="J36" s="2"/>
    </row>
    <row r="37" spans="1:12" x14ac:dyDescent="0.3">
      <c r="A37" s="2" t="s">
        <v>59</v>
      </c>
      <c r="B37" s="2"/>
      <c r="C37" s="2"/>
      <c r="H37" s="2"/>
      <c r="I37" s="2"/>
      <c r="J37" s="2"/>
    </row>
    <row r="38" spans="1:12" x14ac:dyDescent="0.3">
      <c r="A38" s="2" t="s">
        <v>49</v>
      </c>
      <c r="B38" s="2"/>
      <c r="C38" s="2"/>
      <c r="H38" s="2"/>
      <c r="I38" s="2"/>
      <c r="J38" s="2"/>
    </row>
    <row r="39" spans="1:12" x14ac:dyDescent="0.3">
      <c r="A39" s="2"/>
      <c r="B39" s="2">
        <f>SUM(B28:B38)</f>
        <v>5235830</v>
      </c>
      <c r="C39" s="2"/>
      <c r="H39" s="2"/>
      <c r="I39" s="2">
        <f>SUM(I30:I38)</f>
        <v>737980</v>
      </c>
      <c r="J39" s="2"/>
      <c r="K39" s="1">
        <f>B31</f>
        <v>737980</v>
      </c>
      <c r="L39" s="1">
        <f>I39-K39</f>
        <v>0</v>
      </c>
    </row>
    <row r="42" spans="1:12" x14ac:dyDescent="0.3">
      <c r="A42" s="1" t="s">
        <v>66</v>
      </c>
      <c r="H42" s="1" t="s">
        <v>68</v>
      </c>
    </row>
    <row r="43" spans="1:12" x14ac:dyDescent="0.3">
      <c r="A43" s="7" t="s">
        <v>34</v>
      </c>
      <c r="B43" s="7" t="s">
        <v>9</v>
      </c>
      <c r="C43" s="7" t="s">
        <v>1</v>
      </c>
      <c r="E43" s="1" t="s">
        <v>56</v>
      </c>
      <c r="F43" s="1">
        <f>K10</f>
        <v>0</v>
      </c>
      <c r="H43" s="7" t="s">
        <v>0</v>
      </c>
      <c r="I43" s="7" t="s">
        <v>9</v>
      </c>
      <c r="J43" s="7" t="s">
        <v>1</v>
      </c>
      <c r="K43" s="1" t="s">
        <v>76</v>
      </c>
    </row>
    <row r="44" spans="1:12" x14ac:dyDescent="0.3">
      <c r="A44" s="5" t="s">
        <v>52</v>
      </c>
      <c r="B44" s="2"/>
      <c r="C44" s="2"/>
      <c r="E44" s="4" t="s">
        <v>57</v>
      </c>
      <c r="H44" s="2" t="s">
        <v>37</v>
      </c>
      <c r="I44" s="2">
        <f>259850+51970</f>
        <v>311820</v>
      </c>
      <c r="J44" s="2" t="s">
        <v>78</v>
      </c>
    </row>
    <row r="45" spans="1:12" x14ac:dyDescent="0.3">
      <c r="A45" s="2" t="s">
        <v>47</v>
      </c>
      <c r="B45" s="2">
        <v>822110</v>
      </c>
      <c r="C45" s="2"/>
      <c r="E45" s="1" t="s">
        <v>58</v>
      </c>
      <c r="F45" s="1">
        <f>F43-F44</f>
        <v>0</v>
      </c>
      <c r="H45" s="2" t="s">
        <v>38</v>
      </c>
      <c r="I45" s="2">
        <f>190850+38170</f>
        <v>229020</v>
      </c>
      <c r="J45" s="2"/>
    </row>
    <row r="46" spans="1:12" x14ac:dyDescent="0.3">
      <c r="A46" s="2" t="s">
        <v>51</v>
      </c>
      <c r="B46" s="2"/>
      <c r="C46" s="2"/>
      <c r="H46" s="2" t="s">
        <v>39</v>
      </c>
      <c r="I46" s="2"/>
      <c r="J46" s="2"/>
    </row>
    <row r="47" spans="1:12" x14ac:dyDescent="0.3">
      <c r="A47" s="2" t="s">
        <v>10</v>
      </c>
      <c r="B47" s="2"/>
      <c r="C47" s="2"/>
      <c r="H47" s="2" t="s">
        <v>40</v>
      </c>
      <c r="I47" s="2">
        <f>36300+7260</f>
        <v>43560</v>
      </c>
      <c r="J47" s="2"/>
    </row>
    <row r="48" spans="1:12" x14ac:dyDescent="0.3">
      <c r="A48" s="2" t="s">
        <v>48</v>
      </c>
      <c r="B48" s="2"/>
      <c r="C48" s="2"/>
      <c r="H48" s="2" t="s">
        <v>41</v>
      </c>
      <c r="I48" s="2">
        <f>87800+17560</f>
        <v>105360</v>
      </c>
      <c r="J48" s="2"/>
    </row>
    <row r="49" spans="1:13" x14ac:dyDescent="0.3">
      <c r="A49" s="2" t="s">
        <v>50</v>
      </c>
      <c r="B49" s="2"/>
      <c r="C49" s="2"/>
      <c r="H49" s="2" t="s">
        <v>77</v>
      </c>
      <c r="I49" s="2">
        <f>1513240+407060</f>
        <v>1920300</v>
      </c>
      <c r="J49" s="2"/>
      <c r="L49" s="8">
        <f>K10-K49</f>
        <v>0</v>
      </c>
      <c r="M49" s="1" t="s">
        <v>79</v>
      </c>
    </row>
    <row r="50" spans="1:13" x14ac:dyDescent="0.3">
      <c r="A50" s="2" t="s">
        <v>60</v>
      </c>
      <c r="B50" s="2"/>
      <c r="C50" s="2"/>
      <c r="H50" s="2"/>
      <c r="I50" s="2"/>
      <c r="J50" s="2"/>
    </row>
    <row r="51" spans="1:13" x14ac:dyDescent="0.3">
      <c r="A51" s="2" t="s">
        <v>61</v>
      </c>
      <c r="B51" s="2">
        <v>726000</v>
      </c>
      <c r="C51" s="2"/>
      <c r="H51" s="2"/>
      <c r="I51" s="2"/>
      <c r="J51" s="2"/>
    </row>
    <row r="52" spans="1:13" x14ac:dyDescent="0.3">
      <c r="A52" s="2" t="s">
        <v>62</v>
      </c>
      <c r="B52" s="2">
        <v>213120</v>
      </c>
      <c r="C52" s="2"/>
      <c r="H52" s="2"/>
      <c r="I52" s="2"/>
      <c r="J52" s="2"/>
    </row>
    <row r="53" spans="1:13" x14ac:dyDescent="0.3">
      <c r="A53" s="2" t="s">
        <v>59</v>
      </c>
      <c r="B53" s="2"/>
      <c r="C53" s="2"/>
      <c r="H53" s="2"/>
      <c r="I53" s="2">
        <f>SUM(I44:I52)</f>
        <v>2610060</v>
      </c>
      <c r="J53" s="2"/>
    </row>
    <row r="54" spans="1:13" x14ac:dyDescent="0.3">
      <c r="A54" s="2" t="s">
        <v>49</v>
      </c>
      <c r="B54" s="2"/>
      <c r="C54" s="2"/>
    </row>
    <row r="55" spans="1:13" x14ac:dyDescent="0.3">
      <c r="A55" s="2"/>
      <c r="B55" s="2">
        <f>SUM(B44:B54)</f>
        <v>1761230</v>
      </c>
      <c r="C55" s="2"/>
    </row>
  </sheetData>
  <mergeCells count="13">
    <mergeCell ref="K24:N24"/>
    <mergeCell ref="A15:B15"/>
    <mergeCell ref="A23:B23"/>
    <mergeCell ref="A24:B24"/>
    <mergeCell ref="C24:D24"/>
    <mergeCell ref="E24:H24"/>
    <mergeCell ref="I24:J24"/>
    <mergeCell ref="L3:L4"/>
    <mergeCell ref="A3:A4"/>
    <mergeCell ref="B3:F3"/>
    <mergeCell ref="G3:I3"/>
    <mergeCell ref="J3:J4"/>
    <mergeCell ref="K3:K4"/>
  </mergeCells>
  <phoneticPr fontId="1" type="noConversion"/>
  <pageMargins left="0.7" right="0.7" top="0.75" bottom="0.75" header="0.3" footer="0.3"/>
  <pageSetup paperSize="9" scale="4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기숙사비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2014-02-11T01:23:54Z</cp:lastPrinted>
  <dcterms:created xsi:type="dcterms:W3CDTF">2012-06-21T05:23:55Z</dcterms:created>
  <dcterms:modified xsi:type="dcterms:W3CDTF">2017-03-19T02:35:49Z</dcterms:modified>
</cp:coreProperties>
</file>